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grahamwillis/Dropbox/PAHO-WHO sharing/Covid-19/Contact tracing/"/>
    </mc:Choice>
  </mc:AlternateContent>
  <xr:revisionPtr revIDLastSave="0" documentId="13_ncr:1_{61D6F909-2562-3D41-9062-2336C9B1D84D}" xr6:coauthVersionLast="45" xr6:coauthVersionMax="45" xr10:uidLastSave="{00000000-0000-0000-0000-000000000000}"/>
  <bookViews>
    <workbookView xWindow="920" yWindow="580" windowWidth="27880" windowHeight="17420" activeTab="1" xr2:uid="{00000000-000D-0000-FFFF-FFFF00000000}"/>
  </bookViews>
  <sheets>
    <sheet name="Introduction" sheetId="7" r:id="rId1"/>
    <sheet name="Contact tracing" sheetId="6" r:id="rId2"/>
    <sheet name="Forward Planner" sheetId="10" r:id="rId3"/>
    <sheet name="Parameters" sheetId="9" r:id="rId4"/>
    <sheet name="Calculations" sheetId="8" r:id="rId5"/>
    <sheet name="Country data" sheetId="1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5" i="8" l="1"/>
  <c r="M5" i="8"/>
  <c r="D5" i="8"/>
  <c r="C7" i="10" l="1"/>
  <c r="D7" i="10" s="1"/>
  <c r="E7" i="10" s="1"/>
  <c r="F7" i="10" s="1"/>
  <c r="G7" i="10" s="1"/>
  <c r="H7" i="10" s="1"/>
  <c r="I7" i="10" s="1"/>
  <c r="J7" i="10" s="1"/>
  <c r="K7" i="10" s="1"/>
  <c r="L7" i="10" s="1"/>
  <c r="M7" i="10" s="1"/>
  <c r="N7" i="10" s="1"/>
  <c r="O7" i="10" s="1"/>
  <c r="P7" i="10" s="1"/>
  <c r="Q7" i="10" s="1"/>
  <c r="R7" i="10" s="1"/>
  <c r="S7" i="10" s="1"/>
  <c r="T7" i="10" s="1"/>
  <c r="U7" i="10" s="1"/>
  <c r="V7" i="10" s="1"/>
  <c r="W7" i="10" s="1"/>
  <c r="X7" i="10" s="1"/>
  <c r="Y7" i="10" s="1"/>
  <c r="Z7" i="10" s="1"/>
  <c r="AA7" i="10" s="1"/>
  <c r="AB7" i="10" s="1"/>
  <c r="AC7" i="10" s="1"/>
  <c r="AD7" i="10" s="1"/>
  <c r="AE7" i="10" s="1"/>
  <c r="AF7" i="10" s="1"/>
  <c r="AG7" i="10" s="1"/>
  <c r="AH7" i="10" s="1"/>
  <c r="AI7" i="10" s="1"/>
  <c r="AJ7" i="10" s="1"/>
  <c r="AK7" i="10" s="1"/>
  <c r="AL7" i="10" s="1"/>
  <c r="AM7" i="10" s="1"/>
  <c r="AN7" i="10" s="1"/>
  <c r="AO7" i="10" s="1"/>
  <c r="AP7" i="10" s="1"/>
  <c r="AQ7" i="10" s="1"/>
  <c r="AR7" i="10" s="1"/>
  <c r="AS7" i="10" s="1"/>
  <c r="AT7" i="10" s="1"/>
  <c r="AU7" i="10" s="1"/>
  <c r="AV7" i="10" s="1"/>
  <c r="AW7" i="10" s="1"/>
  <c r="AX7" i="10" s="1"/>
  <c r="AY7" i="10" s="1"/>
  <c r="AZ7" i="10" s="1"/>
  <c r="BA7" i="10" s="1"/>
  <c r="BB7" i="10" s="1"/>
  <c r="BC7" i="10" s="1"/>
  <c r="BD7" i="10" s="1"/>
  <c r="BE7" i="10" s="1"/>
  <c r="BF7" i="10" s="1"/>
  <c r="BG7" i="10" s="1"/>
  <c r="BH7" i="10" s="1"/>
  <c r="BI7" i="10" s="1"/>
  <c r="BJ7" i="10" s="1"/>
  <c r="BK7" i="10" s="1"/>
  <c r="BL7" i="10" s="1"/>
  <c r="BM7" i="10" s="1"/>
  <c r="BN7" i="10" s="1"/>
  <c r="BO7" i="10" s="1"/>
  <c r="BP7" i="10" s="1"/>
  <c r="BQ7" i="10" s="1"/>
  <c r="BR7" i="10" s="1"/>
  <c r="BS7" i="10" s="1"/>
  <c r="BT7" i="10" s="1"/>
  <c r="BU7" i="10" s="1"/>
  <c r="BV7" i="10" s="1"/>
  <c r="BW7" i="10" s="1"/>
  <c r="BX7" i="10" s="1"/>
  <c r="BY7" i="10" s="1"/>
  <c r="BZ7" i="10" s="1"/>
  <c r="CA7" i="10" s="1"/>
  <c r="CB7" i="10" s="1"/>
  <c r="CC7" i="10" s="1"/>
  <c r="CD7" i="10" s="1"/>
  <c r="CE7" i="10" s="1"/>
  <c r="CF7" i="10" s="1"/>
  <c r="CG7" i="10" s="1"/>
  <c r="CH7" i="10" s="1"/>
  <c r="CI7" i="10" s="1"/>
  <c r="CJ7" i="10" s="1"/>
  <c r="CK7" i="10" s="1"/>
  <c r="CL7" i="10" s="1"/>
  <c r="CM7" i="10" s="1"/>
  <c r="CN7" i="10" s="1"/>
  <c r="CO7" i="10" s="1"/>
  <c r="CP7" i="10" s="1"/>
  <c r="CQ7" i="10" s="1"/>
  <c r="CR7" i="10" s="1"/>
  <c r="CS7" i="10" s="1"/>
  <c r="CT7" i="10" s="1"/>
  <c r="CU7" i="10" s="1"/>
  <c r="CV7" i="10" s="1"/>
  <c r="CW7" i="10" s="1"/>
  <c r="CX7" i="10" s="1"/>
  <c r="CY7" i="10" s="1"/>
  <c r="CZ7" i="10" s="1"/>
  <c r="DA7" i="10" s="1"/>
  <c r="DB7" i="10" s="1"/>
  <c r="DC7" i="10" s="1"/>
  <c r="DD7" i="10" s="1"/>
  <c r="DE7" i="10" s="1"/>
  <c r="DF7" i="10" s="1"/>
  <c r="DG7" i="10" s="1"/>
  <c r="DH7" i="10" s="1"/>
  <c r="DI7" i="10" s="1"/>
  <c r="DJ7" i="10" s="1"/>
  <c r="DK7" i="10" s="1"/>
  <c r="DL7" i="10" s="1"/>
  <c r="DM7" i="10" s="1"/>
  <c r="DN7" i="10" s="1"/>
  <c r="DO7" i="10" s="1"/>
  <c r="DP7" i="10" s="1"/>
  <c r="DQ7" i="10" s="1"/>
  <c r="DR7" i="10" s="1"/>
  <c r="DS7" i="10" s="1"/>
  <c r="DT7" i="10" s="1"/>
  <c r="DU7" i="10" s="1"/>
  <c r="DV7" i="10" s="1"/>
  <c r="DW7" i="10" s="1"/>
  <c r="DX7" i="10" s="1"/>
  <c r="DY7" i="10" s="1"/>
  <c r="DZ7" i="10" s="1"/>
  <c r="EA7" i="10" s="1"/>
  <c r="EB7" i="10" s="1"/>
  <c r="EC7" i="10" s="1"/>
  <c r="ED7" i="10" s="1"/>
  <c r="EE7" i="10" s="1"/>
  <c r="EF7" i="10" s="1"/>
  <c r="EG7" i="10" s="1"/>
  <c r="EH7" i="10" s="1"/>
  <c r="EI7" i="10" s="1"/>
  <c r="EJ7" i="10" s="1"/>
  <c r="EK7" i="10" s="1"/>
  <c r="EL7" i="10" s="1"/>
  <c r="EM7" i="10" s="1"/>
  <c r="EN7" i="10" s="1"/>
  <c r="EO7" i="10" s="1"/>
  <c r="EP7" i="10" s="1"/>
  <c r="EQ7" i="10" s="1"/>
  <c r="ER7" i="10" s="1"/>
  <c r="ES7" i="10" s="1"/>
  <c r="ET7" i="10" s="1"/>
  <c r="EU7" i="10" s="1"/>
  <c r="EV7" i="10" s="1"/>
  <c r="EW7" i="10" s="1"/>
  <c r="EX7" i="10" s="1"/>
  <c r="EY7" i="10" s="1"/>
  <c r="C6" i="11"/>
  <c r="C7" i="11" s="1"/>
  <c r="C8" i="11" s="1"/>
  <c r="C9" i="11" s="1"/>
  <c r="C10" i="11" s="1"/>
  <c r="C11" i="11" s="1"/>
  <c r="C12" i="11" s="1"/>
  <c r="C13" i="11" s="1"/>
  <c r="C14" i="11" s="1"/>
  <c r="C15" i="11" s="1"/>
  <c r="C16" i="11" s="1"/>
  <c r="C17" i="11" s="1"/>
  <c r="C18" i="11" s="1"/>
  <c r="C19" i="11" s="1"/>
  <c r="C20" i="11" s="1"/>
  <c r="C21" i="11" s="1"/>
  <c r="C22" i="11" s="1"/>
  <c r="C23" i="11" s="1"/>
  <c r="C24" i="11" s="1"/>
  <c r="C25" i="11" s="1"/>
  <c r="C26" i="11" s="1"/>
  <c r="C27" i="11" s="1"/>
  <c r="C28" i="11" s="1"/>
  <c r="C29" i="11" s="1"/>
  <c r="C30" i="11" s="1"/>
  <c r="C31" i="11" s="1"/>
  <c r="C32" i="11" s="1"/>
  <c r="C33" i="11" s="1"/>
  <c r="C34" i="11" s="1"/>
  <c r="C35" i="11" s="1"/>
  <c r="C36" i="11" s="1"/>
  <c r="C37" i="11" s="1"/>
  <c r="C38" i="11" s="1"/>
  <c r="C39" i="11" s="1"/>
  <c r="C40" i="11" s="1"/>
  <c r="C41" i="11" s="1"/>
  <c r="C42" i="11" s="1"/>
  <c r="C43" i="11" s="1"/>
  <c r="C44" i="11" s="1"/>
  <c r="C45" i="11" s="1"/>
  <c r="C46" i="11" s="1"/>
  <c r="C47" i="11" s="1"/>
  <c r="C48" i="11" s="1"/>
  <c r="C49" i="11" s="1"/>
  <c r="C50" i="11" s="1"/>
  <c r="C51" i="11" s="1"/>
  <c r="C52" i="11" s="1"/>
  <c r="C53" i="11" s="1"/>
  <c r="C54" i="11" s="1"/>
  <c r="C55" i="11" s="1"/>
  <c r="C56" i="11" s="1"/>
  <c r="C57" i="11" s="1"/>
  <c r="C58" i="11" s="1"/>
  <c r="C59" i="11" s="1"/>
  <c r="C60" i="11" s="1"/>
  <c r="C61" i="11" s="1"/>
  <c r="C62" i="11" s="1"/>
  <c r="C63" i="11" s="1"/>
  <c r="C64" i="11" s="1"/>
  <c r="C65" i="11" s="1"/>
  <c r="C66" i="11" s="1"/>
  <c r="C67" i="11" s="1"/>
  <c r="C68" i="11" s="1"/>
  <c r="C69" i="11" s="1"/>
  <c r="C70" i="11" s="1"/>
  <c r="C71" i="11" s="1"/>
  <c r="C72" i="11" s="1"/>
  <c r="C73" i="11" s="1"/>
  <c r="C74" i="11" s="1"/>
  <c r="C75" i="11" s="1"/>
  <c r="C76" i="11" s="1"/>
  <c r="C77" i="11" s="1"/>
  <c r="C78" i="11" s="1"/>
  <c r="C79" i="11" s="1"/>
  <c r="C80" i="11" s="1"/>
  <c r="C81" i="11" s="1"/>
  <c r="C82" i="11" s="1"/>
  <c r="C83" i="11" s="1"/>
  <c r="C84" i="11" s="1"/>
  <c r="C85" i="11" s="1"/>
  <c r="C86" i="11" s="1"/>
  <c r="C87" i="11" s="1"/>
  <c r="C88" i="11" s="1"/>
  <c r="C89" i="11" s="1"/>
  <c r="C90" i="11" s="1"/>
  <c r="C91" i="11" s="1"/>
  <c r="C92" i="11" s="1"/>
  <c r="C93" i="11" s="1"/>
  <c r="C94" i="11" s="1"/>
  <c r="C95" i="11" s="1"/>
  <c r="C96" i="11" s="1"/>
  <c r="C97" i="11" s="1"/>
  <c r="C98" i="11" s="1"/>
  <c r="C99" i="11" s="1"/>
  <c r="C100" i="11" s="1"/>
  <c r="C101" i="11" s="1"/>
  <c r="C102" i="11" s="1"/>
  <c r="C103" i="11" s="1"/>
  <c r="C104" i="11" s="1"/>
  <c r="C105" i="11" s="1"/>
  <c r="C106" i="11" s="1"/>
  <c r="C107" i="11" s="1"/>
  <c r="C108" i="11" s="1"/>
  <c r="C109" i="11" s="1"/>
  <c r="C110" i="11" s="1"/>
  <c r="C111" i="11" s="1"/>
  <c r="C112" i="11" s="1"/>
  <c r="C113" i="11" s="1"/>
  <c r="C114" i="11" s="1"/>
  <c r="C115" i="11" s="1"/>
  <c r="C116" i="11" s="1"/>
  <c r="C117" i="11" s="1"/>
  <c r="C118" i="11" s="1"/>
  <c r="C119" i="11" s="1"/>
  <c r="C120" i="11" s="1"/>
  <c r="C121" i="11" s="1"/>
  <c r="C122" i="11" s="1"/>
  <c r="C123" i="11" s="1"/>
  <c r="C124" i="11" s="1"/>
  <c r="C125" i="11" s="1"/>
  <c r="C126" i="11" s="1"/>
  <c r="C127" i="11" s="1"/>
  <c r="C128" i="11" s="1"/>
  <c r="C129" i="11" s="1"/>
  <c r="C130" i="11" s="1"/>
  <c r="C131" i="11" s="1"/>
  <c r="C132" i="11" s="1"/>
  <c r="C133" i="11" s="1"/>
  <c r="C134" i="11" s="1"/>
  <c r="C135" i="11" s="1"/>
  <c r="C136" i="11" s="1"/>
  <c r="C137" i="11" s="1"/>
  <c r="C138" i="11" s="1"/>
  <c r="C139" i="11" s="1"/>
  <c r="C140" i="11" s="1"/>
  <c r="C141" i="11" s="1"/>
  <c r="C142" i="11" s="1"/>
  <c r="C143" i="11" s="1"/>
  <c r="C144" i="11" s="1"/>
  <c r="C145" i="11" s="1"/>
  <c r="C146" i="11" s="1"/>
  <c r="C147" i="11" s="1"/>
  <c r="C148" i="11" s="1"/>
  <c r="C149" i="11" s="1"/>
  <c r="C150" i="11" s="1"/>
  <c r="C151" i="11" s="1"/>
  <c r="C152" i="11" s="1"/>
  <c r="C153" i="11" s="1"/>
  <c r="C154" i="11" s="1"/>
  <c r="C155" i="11" s="1"/>
  <c r="C156" i="11" s="1"/>
  <c r="C157" i="11" s="1"/>
  <c r="D36" i="10" l="1" a="1"/>
  <c r="D36" i="10" s="1"/>
  <c r="E36" i="10" a="1"/>
  <c r="E36" i="10" s="1"/>
  <c r="F36" i="10" a="1"/>
  <c r="F36" i="10" s="1"/>
  <c r="G36" i="10" a="1"/>
  <c r="G36" i="10" s="1"/>
  <c r="H36" i="10" a="1"/>
  <c r="H36" i="10" s="1"/>
  <c r="I36" i="10" a="1"/>
  <c r="I36" i="10" s="1"/>
  <c r="J36" i="10" a="1"/>
  <c r="J36" i="10" s="1"/>
  <c r="K36" i="10" a="1"/>
  <c r="K36" i="10" s="1"/>
  <c r="L36" i="10" a="1"/>
  <c r="L36" i="10" s="1"/>
  <c r="M36" i="10" a="1"/>
  <c r="M36" i="10" s="1"/>
  <c r="N36" i="10" a="1"/>
  <c r="N36" i="10" s="1"/>
  <c r="O36" i="10" a="1"/>
  <c r="O36" i="10" s="1"/>
  <c r="C36" i="10" a="1"/>
  <c r="C36" i="10" s="1"/>
  <c r="H2" i="11"/>
  <c r="X8" i="10" s="1" a="1"/>
  <c r="X8" i="10" s="1"/>
  <c r="AL36" i="10" s="1" a="1"/>
  <c r="AL36" i="10" s="1"/>
  <c r="EU8" i="10" l="1" a="1"/>
  <c r="EU8" i="10" s="1"/>
  <c r="EH8" i="10" a="1"/>
  <c r="EH8" i="10" s="1"/>
  <c r="EV36" i="10" s="1" a="1"/>
  <c r="EV36" i="10" s="1"/>
  <c r="AW8" i="10" a="1"/>
  <c r="AW8" i="10" s="1"/>
  <c r="BK36" i="10" s="1" a="1"/>
  <c r="BK36" i="10" s="1"/>
  <c r="I8" i="10" a="1"/>
  <c r="I8" i="10" s="1"/>
  <c r="W36" i="10" s="1" a="1"/>
  <c r="W36" i="10" s="1"/>
  <c r="DU8" i="10" a="1"/>
  <c r="DU8" i="10" s="1"/>
  <c r="DI8" i="10" a="1"/>
  <c r="DI8" i="10" s="1"/>
  <c r="H8" i="10" a="1"/>
  <c r="H8" i="10" s="1"/>
  <c r="V36" i="10" s="1" a="1"/>
  <c r="V36" i="10" s="1"/>
  <c r="CI8" i="10" a="1"/>
  <c r="CI8" i="10" s="1"/>
  <c r="CW36" i="10" s="1" a="1"/>
  <c r="CW36" i="10" s="1"/>
  <c r="ET8" i="10" a="1"/>
  <c r="ET8" i="10" s="1"/>
  <c r="EI8" i="10" a="1"/>
  <c r="EI8" i="10" s="1"/>
  <c r="DH8" i="10" a="1"/>
  <c r="DH8" i="10" s="1"/>
  <c r="CV8" i="10" a="1"/>
  <c r="CV8" i="10" s="1"/>
  <c r="DJ36" i="10" s="1" a="1"/>
  <c r="DJ36" i="10" s="1"/>
  <c r="BW8" i="10" a="1"/>
  <c r="BW8" i="10" s="1"/>
  <c r="CK36" i="10" s="1" a="1"/>
  <c r="CK36" i="10" s="1"/>
  <c r="W8" i="10" a="1"/>
  <c r="W8" i="10" s="1"/>
  <c r="AK36" i="10" s="1" a="1"/>
  <c r="AK36" i="10" s="1"/>
  <c r="DG8" i="10" a="1"/>
  <c r="DG8" i="10" s="1"/>
  <c r="CU8" i="10" a="1"/>
  <c r="CU8" i="10" s="1"/>
  <c r="DI36" i="10" s="1" a="1"/>
  <c r="DI36" i="10" s="1"/>
  <c r="BU8" i="10" a="1"/>
  <c r="BU8" i="10" s="1"/>
  <c r="CI36" i="10" s="1" a="1"/>
  <c r="CI36" i="10" s="1"/>
  <c r="AU8" i="10" a="1"/>
  <c r="AU8" i="10" s="1"/>
  <c r="BI36" i="10" s="1" a="1"/>
  <c r="BI36" i="10" s="1"/>
  <c r="AI8" i="10" a="1"/>
  <c r="AI8" i="10" s="1"/>
  <c r="AW36" i="10" s="1" a="1"/>
  <c r="AW36" i="10" s="1"/>
  <c r="F8" i="10" a="1"/>
  <c r="F8" i="10" s="1"/>
  <c r="T36" i="10" s="1" a="1"/>
  <c r="T36" i="10" s="1"/>
  <c r="AH8" i="10" a="1"/>
  <c r="AH8" i="10" s="1"/>
  <c r="AV36" i="10" s="1" a="1"/>
  <c r="AV36" i="10" s="1"/>
  <c r="DF8" i="10" a="1"/>
  <c r="DF8" i="10" s="1"/>
  <c r="EE8" i="10" a="1"/>
  <c r="EE8" i="10" s="1"/>
  <c r="DS8" i="10" a="1"/>
  <c r="DS8" i="10" s="1"/>
  <c r="CS8" i="10" a="1"/>
  <c r="CS8" i="10" s="1"/>
  <c r="DG36" i="10" s="1" a="1"/>
  <c r="DG36" i="10" s="1"/>
  <c r="BS8" i="10" a="1"/>
  <c r="BS8" i="10" s="1"/>
  <c r="CG36" i="10" s="1" a="1"/>
  <c r="CG36" i="10" s="1"/>
  <c r="BG8" i="10" a="1"/>
  <c r="BG8" i="10" s="1"/>
  <c r="BU36" i="10" s="1" a="1"/>
  <c r="BU36" i="10" s="1"/>
  <c r="AG8" i="10" a="1"/>
  <c r="AG8" i="10" s="1"/>
  <c r="AU36" i="10" s="1" a="1"/>
  <c r="AU36" i="10" s="1"/>
  <c r="EI36" i="10" a="1"/>
  <c r="EI36" i="10" s="1"/>
  <c r="V8" i="10" a="1"/>
  <c r="V8" i="10" s="1"/>
  <c r="AJ36" i="10" s="1" a="1"/>
  <c r="AJ36" i="10" s="1"/>
  <c r="G8" i="10" a="1"/>
  <c r="G8" i="10" s="1"/>
  <c r="U36" i="10" s="1" a="1"/>
  <c r="U36" i="10" s="1"/>
  <c r="CT8" i="10" a="1"/>
  <c r="CT8" i="10" s="1"/>
  <c r="DH36" i="10" s="1" a="1"/>
  <c r="DH36" i="10" s="1"/>
  <c r="DE8" i="10" a="1"/>
  <c r="DE8" i="10" s="1"/>
  <c r="AS8" i="10" a="1"/>
  <c r="AS8" i="10" s="1"/>
  <c r="BG36" i="10" s="1" a="1"/>
  <c r="BG36" i="10" s="1"/>
  <c r="T8" i="10" a="1"/>
  <c r="T8" i="10" s="1"/>
  <c r="AH36" i="10" s="1" a="1"/>
  <c r="AH36" i="10" s="1"/>
  <c r="AV8" i="10" a="1"/>
  <c r="AV8" i="10" s="1"/>
  <c r="BJ36" i="10" s="1" a="1"/>
  <c r="BJ36" i="10" s="1"/>
  <c r="EG8" i="10" a="1"/>
  <c r="EG8" i="10" s="1"/>
  <c r="CG8" i="10" a="1"/>
  <c r="CG8" i="10" s="1"/>
  <c r="CU36" i="10" s="1" a="1"/>
  <c r="CU36" i="10" s="1"/>
  <c r="ER8" i="10" a="1"/>
  <c r="ER8" i="10" s="1"/>
  <c r="BF8" i="10" a="1"/>
  <c r="BF8" i="10" s="1"/>
  <c r="BT36" i="10" s="1" a="1"/>
  <c r="BT36" i="10" s="1"/>
  <c r="CQ8" i="10" a="1"/>
  <c r="CQ8" i="10" s="1"/>
  <c r="DE36" i="10" s="1" a="1"/>
  <c r="DE36" i="10" s="1"/>
  <c r="CE8" i="10" a="1"/>
  <c r="CE8" i="10" s="1"/>
  <c r="CS36" i="10" s="1" a="1"/>
  <c r="CS36" i="10" s="1"/>
  <c r="BE8" i="10" a="1"/>
  <c r="BE8" i="10" s="1"/>
  <c r="BS36" i="10" s="1" a="1"/>
  <c r="BS36" i="10" s="1"/>
  <c r="AE8" i="10" a="1"/>
  <c r="AE8" i="10" s="1"/>
  <c r="AS36" i="10" s="1" a="1"/>
  <c r="AS36" i="10" s="1"/>
  <c r="S8" i="10" a="1"/>
  <c r="S8" i="10" s="1"/>
  <c r="AG36" i="10" s="1" a="1"/>
  <c r="AG36" i="10" s="1"/>
  <c r="AJ8" i="10" a="1"/>
  <c r="AJ8" i="10" s="1"/>
  <c r="AX36" i="10" s="1" a="1"/>
  <c r="AX36" i="10" s="1"/>
  <c r="DT8" i="10" a="1"/>
  <c r="DT8" i="10" s="1"/>
  <c r="E8" i="10" a="1"/>
  <c r="E8" i="10" s="1"/>
  <c r="S36" i="10" s="1" a="1"/>
  <c r="S36" i="10" s="1"/>
  <c r="CF8" i="10" a="1"/>
  <c r="CF8" i="10" s="1"/>
  <c r="CT36" i="10" s="1" a="1"/>
  <c r="CT36" i="10" s="1"/>
  <c r="D8" i="10" a="1"/>
  <c r="D8" i="10" s="1"/>
  <c r="R36" i="10" s="1" a="1"/>
  <c r="R36" i="10" s="1"/>
  <c r="EP8" i="10" a="1"/>
  <c r="EP8" i="10" s="1"/>
  <c r="DP8" i="10" a="1"/>
  <c r="DP8" i="10" s="1"/>
  <c r="DD8" i="10" a="1"/>
  <c r="DD8" i="10" s="1"/>
  <c r="CP8" i="10" a="1"/>
  <c r="CP8" i="10" s="1"/>
  <c r="DD36" i="10" s="1" a="1"/>
  <c r="DD36" i="10" s="1"/>
  <c r="CD8" i="10" a="1"/>
  <c r="CD8" i="10" s="1"/>
  <c r="CR36" i="10" s="1" a="1"/>
  <c r="CR36" i="10" s="1"/>
  <c r="BQ8" i="10" a="1"/>
  <c r="BQ8" i="10" s="1"/>
  <c r="CE36" i="10" s="1" a="1"/>
  <c r="CE36" i="10" s="1"/>
  <c r="BD8" i="10" a="1"/>
  <c r="BD8" i="10" s="1"/>
  <c r="BR36" i="10" s="1" a="1"/>
  <c r="BR36" i="10" s="1"/>
  <c r="AR8" i="10" a="1"/>
  <c r="AR8" i="10" s="1"/>
  <c r="BF36" i="10" s="1" a="1"/>
  <c r="BF36" i="10" s="1"/>
  <c r="AD8" i="10" a="1"/>
  <c r="AD8" i="10" s="1"/>
  <c r="AR36" i="10" s="1" a="1"/>
  <c r="AR36" i="10" s="1"/>
  <c r="R8" i="10" a="1"/>
  <c r="R8" i="10" s="1"/>
  <c r="AF36" i="10" s="1" a="1"/>
  <c r="AF36" i="10" s="1"/>
  <c r="CH8" i="10" a="1"/>
  <c r="CH8" i="10" s="1"/>
  <c r="CV36" i="10" s="1" a="1"/>
  <c r="CV36" i="10" s="1"/>
  <c r="EF8" i="10" a="1"/>
  <c r="EF8" i="10" s="1"/>
  <c r="U8" i="10" a="1"/>
  <c r="U8" i="10" s="1"/>
  <c r="AI36" i="10" s="1" a="1"/>
  <c r="AI36" i="10" s="1"/>
  <c r="CR8" i="10" a="1"/>
  <c r="CR8" i="10" s="1"/>
  <c r="DF36" i="10" s="1" a="1"/>
  <c r="DF36" i="10" s="1"/>
  <c r="DQ8" i="10" a="1"/>
  <c r="DQ8" i="10" s="1"/>
  <c r="M8" i="10" a="1"/>
  <c r="M8" i="10" s="1"/>
  <c r="AA36" i="10" s="1" a="1"/>
  <c r="AA36" i="10" s="1"/>
  <c r="EC8" i="10" a="1"/>
  <c r="EC8" i="10" s="1"/>
  <c r="EO8" i="10" a="1"/>
  <c r="EO8" i="10" s="1"/>
  <c r="DO8" i="10" a="1"/>
  <c r="DO8" i="10" s="1"/>
  <c r="DC8" i="10" a="1"/>
  <c r="DC8" i="10" s="1"/>
  <c r="CC8" i="10" a="1"/>
  <c r="CC8" i="10" s="1"/>
  <c r="CQ36" i="10" s="1" a="1"/>
  <c r="CQ36" i="10" s="1"/>
  <c r="BC8" i="10" a="1"/>
  <c r="BC8" i="10" s="1"/>
  <c r="BQ36" i="10" s="1" a="1"/>
  <c r="BQ36" i="10" s="1"/>
  <c r="AQ8" i="10" a="1"/>
  <c r="AQ8" i="10" s="1"/>
  <c r="BE36" i="10" s="1" a="1"/>
  <c r="BE36" i="10" s="1"/>
  <c r="Q8" i="10" a="1"/>
  <c r="Q8" i="10" s="1"/>
  <c r="AE36" i="10" s="1" a="1"/>
  <c r="AE36" i="10" s="1"/>
  <c r="BV8" i="10" a="1"/>
  <c r="BV8" i="10" s="1"/>
  <c r="CJ36" i="10" s="1" a="1"/>
  <c r="CJ36" i="10" s="1"/>
  <c r="ES8" i="10" a="1"/>
  <c r="ES8" i="10" s="1"/>
  <c r="AT8" i="10" a="1"/>
  <c r="AT8" i="10" s="1"/>
  <c r="BH36" i="10" s="1" a="1"/>
  <c r="BH36" i="10" s="1"/>
  <c r="AF8" i="10" a="1"/>
  <c r="AF8" i="10" s="1"/>
  <c r="AT36" i="10" s="1" a="1"/>
  <c r="AT36" i="10" s="1"/>
  <c r="EN8" i="10" a="1"/>
  <c r="EN8" i="10" s="1"/>
  <c r="DN8" i="10" a="1"/>
  <c r="DN8" i="10" s="1"/>
  <c r="DB8" i="10" a="1"/>
  <c r="DB8" i="10" s="1"/>
  <c r="DP36" i="10" s="1" a="1"/>
  <c r="DP36" i="10" s="1"/>
  <c r="CO8" i="10" a="1"/>
  <c r="CO8" i="10" s="1"/>
  <c r="DC36" i="10" s="1" a="1"/>
  <c r="DC36" i="10" s="1"/>
  <c r="CB8" i="10" a="1"/>
  <c r="CB8" i="10" s="1"/>
  <c r="CP36" i="10" s="1" a="1"/>
  <c r="CP36" i="10" s="1"/>
  <c r="BP8" i="10" a="1"/>
  <c r="BP8" i="10" s="1"/>
  <c r="CD36" i="10" s="1" a="1"/>
  <c r="CD36" i="10" s="1"/>
  <c r="BB8" i="10" a="1"/>
  <c r="BB8" i="10" s="1"/>
  <c r="BP36" i="10" s="1" a="1"/>
  <c r="BP36" i="10" s="1"/>
  <c r="AP8" i="10" a="1"/>
  <c r="AP8" i="10" s="1"/>
  <c r="BD36" i="10" s="1" a="1"/>
  <c r="BD36" i="10" s="1"/>
  <c r="AC8" i="10" a="1"/>
  <c r="AC8" i="10" s="1"/>
  <c r="AQ36" i="10" s="1" a="1"/>
  <c r="AQ36" i="10" s="1"/>
  <c r="P8" i="10" a="1"/>
  <c r="P8" i="10" s="1"/>
  <c r="AD36" i="10" s="1" a="1"/>
  <c r="AD36" i="10" s="1"/>
  <c r="BI8" i="10" a="1"/>
  <c r="BI8" i="10" s="1"/>
  <c r="BW36" i="10" s="1" a="1"/>
  <c r="BW36" i="10" s="1"/>
  <c r="BT8" i="10" a="1"/>
  <c r="BT8" i="10" s="1"/>
  <c r="CH36" i="10" s="1" a="1"/>
  <c r="CH36" i="10" s="1"/>
  <c r="DR8" i="10" a="1"/>
  <c r="DR8" i="10" s="1"/>
  <c r="BR8" i="10" a="1"/>
  <c r="BR8" i="10" s="1"/>
  <c r="CF36" i="10" s="1" a="1"/>
  <c r="CF36" i="10" s="1"/>
  <c r="EQ8" i="10" a="1"/>
  <c r="EQ8" i="10" s="1"/>
  <c r="L8" i="10" a="1"/>
  <c r="L8" i="10" s="1"/>
  <c r="Z36" i="10" s="1" a="1"/>
  <c r="Z36" i="10" s="1"/>
  <c r="EB8" i="10" a="1"/>
  <c r="EB8" i="10" s="1"/>
  <c r="K8" i="10" a="1"/>
  <c r="K8" i="10" s="1"/>
  <c r="Y36" i="10" s="1" a="1"/>
  <c r="Y36" i="10" s="1"/>
  <c r="EM8" i="10" a="1"/>
  <c r="EM8" i="10" s="1"/>
  <c r="EA8" i="10" a="1"/>
  <c r="EA8" i="10" s="1"/>
  <c r="DA8" i="10" a="1"/>
  <c r="DA8" i="10" s="1"/>
  <c r="DO36" i="10" s="1" a="1"/>
  <c r="DO36" i="10" s="1"/>
  <c r="CA8" i="10" a="1"/>
  <c r="CA8" i="10" s="1"/>
  <c r="CO36" i="10" s="1" a="1"/>
  <c r="CO36" i="10" s="1"/>
  <c r="BO8" i="10" a="1"/>
  <c r="BO8" i="10" s="1"/>
  <c r="CC36" i="10" s="1" a="1"/>
  <c r="CC36" i="10" s="1"/>
  <c r="AO8" i="10" a="1"/>
  <c r="AO8" i="10" s="1"/>
  <c r="BC36" i="10" s="1" a="1"/>
  <c r="BC36" i="10" s="1"/>
  <c r="O8" i="10" a="1"/>
  <c r="O8" i="10" s="1"/>
  <c r="AC36" i="10" s="1" a="1"/>
  <c r="AC36" i="10" s="1"/>
  <c r="BH8" i="10" a="1"/>
  <c r="BH8" i="10" s="1"/>
  <c r="BV36" i="10" s="1" a="1"/>
  <c r="BV36" i="10" s="1"/>
  <c r="ED8" i="10" a="1"/>
  <c r="ED8" i="10" s="1"/>
  <c r="J8" i="10" a="1"/>
  <c r="J8" i="10" s="1"/>
  <c r="X36" i="10" s="1" a="1"/>
  <c r="X36" i="10" s="1"/>
  <c r="EL8" i="10" a="1"/>
  <c r="EL8" i="10" s="1"/>
  <c r="DZ8" i="10" a="1"/>
  <c r="DZ8" i="10" s="1"/>
  <c r="DM8" i="10" a="1"/>
  <c r="DM8" i="10" s="1"/>
  <c r="CZ8" i="10" a="1"/>
  <c r="CZ8" i="10" s="1"/>
  <c r="DN36" i="10" s="1" a="1"/>
  <c r="DN36" i="10" s="1"/>
  <c r="CN8" i="10" a="1"/>
  <c r="CN8" i="10" s="1"/>
  <c r="DB36" i="10" s="1" a="1"/>
  <c r="DB36" i="10" s="1"/>
  <c r="BZ8" i="10" a="1"/>
  <c r="BZ8" i="10" s="1"/>
  <c r="CN36" i="10" s="1" a="1"/>
  <c r="CN36" i="10" s="1"/>
  <c r="BN8" i="10" a="1"/>
  <c r="BN8" i="10" s="1"/>
  <c r="CB36" i="10" s="1" a="1"/>
  <c r="CB36" i="10" s="1"/>
  <c r="BA8" i="10" a="1"/>
  <c r="BA8" i="10" s="1"/>
  <c r="BO36" i="10" s="1" a="1"/>
  <c r="BO36" i="10" s="1"/>
  <c r="AN8" i="10" a="1"/>
  <c r="AN8" i="10" s="1"/>
  <c r="BB36" i="10" s="1" a="1"/>
  <c r="BB36" i="10" s="1"/>
  <c r="AB8" i="10" a="1"/>
  <c r="AB8" i="10" s="1"/>
  <c r="AP36" i="10" s="1" a="1"/>
  <c r="AP36" i="10" s="1"/>
  <c r="N8" i="10" a="1"/>
  <c r="N8" i="10" s="1"/>
  <c r="AB36" i="10" s="1" a="1"/>
  <c r="AB36" i="10" s="1"/>
  <c r="EY8" i="10" a="1"/>
  <c r="EY8" i="10" s="1"/>
  <c r="DY8" i="10" a="1"/>
  <c r="DY8" i="10" s="1"/>
  <c r="CM8" i="10" a="1"/>
  <c r="CM8" i="10" s="1"/>
  <c r="DA36" i="10" s="1" a="1"/>
  <c r="DA36" i="10" s="1"/>
  <c r="AA8" i="10" a="1"/>
  <c r="AA8" i="10" s="1"/>
  <c r="AO36" i="10" s="1" a="1"/>
  <c r="AO36" i="10" s="1"/>
  <c r="EX8" i="10" a="1"/>
  <c r="EX8" i="10" s="1"/>
  <c r="DX8" i="10" a="1"/>
  <c r="DX8" i="10" s="1"/>
  <c r="DL8" i="10" a="1"/>
  <c r="DL8" i="10" s="1"/>
  <c r="CX8" i="10" a="1"/>
  <c r="CX8" i="10" s="1"/>
  <c r="DL36" i="10" s="1" a="1"/>
  <c r="DL36" i="10" s="1"/>
  <c r="CL8" i="10" a="1"/>
  <c r="CL8" i="10" s="1"/>
  <c r="CZ36" i="10" s="1" a="1"/>
  <c r="CZ36" i="10" s="1"/>
  <c r="BY8" i="10" a="1"/>
  <c r="BY8" i="10" s="1"/>
  <c r="CM36" i="10" s="1" a="1"/>
  <c r="CM36" i="10" s="1"/>
  <c r="BL8" i="10" a="1"/>
  <c r="BL8" i="10" s="1"/>
  <c r="BZ36" i="10" s="1" a="1"/>
  <c r="BZ36" i="10" s="1"/>
  <c r="AZ8" i="10" a="1"/>
  <c r="AZ8" i="10" s="1"/>
  <c r="BN36" i="10" s="1" a="1"/>
  <c r="BN36" i="10" s="1"/>
  <c r="AL8" i="10" a="1"/>
  <c r="AL8" i="10" s="1"/>
  <c r="AZ36" i="10" s="1" a="1"/>
  <c r="AZ36" i="10" s="1"/>
  <c r="Z8" i="10" a="1"/>
  <c r="Z8" i="10" s="1"/>
  <c r="AN36" i="10" s="1" a="1"/>
  <c r="AN36" i="10" s="1"/>
  <c r="EK8" i="10" a="1"/>
  <c r="EK8" i="10" s="1"/>
  <c r="EW8" i="10" a="1"/>
  <c r="EW8" i="10" s="1"/>
  <c r="DW8" i="10" a="1"/>
  <c r="DW8" i="10" s="1"/>
  <c r="DK8" i="10" a="1"/>
  <c r="DK8" i="10" s="1"/>
  <c r="CK8" i="10" a="1"/>
  <c r="CK8" i="10" s="1"/>
  <c r="CY36" i="10" s="1" a="1"/>
  <c r="CY36" i="10" s="1"/>
  <c r="BK8" i="10" a="1"/>
  <c r="BK8" i="10" s="1"/>
  <c r="BY36" i="10" s="1" a="1"/>
  <c r="BY36" i="10" s="1"/>
  <c r="AY8" i="10" a="1"/>
  <c r="AY8" i="10" s="1"/>
  <c r="BM36" i="10" s="1" a="1"/>
  <c r="BM36" i="10" s="1"/>
  <c r="Y8" i="10" a="1"/>
  <c r="Y8" i="10" s="1"/>
  <c r="AM36" i="10" s="1" a="1"/>
  <c r="AM36" i="10" s="1"/>
  <c r="CY8" i="10" a="1"/>
  <c r="CY8" i="10" s="1"/>
  <c r="DM36" i="10" s="1" a="1"/>
  <c r="DM36" i="10" s="1"/>
  <c r="BM8" i="10" a="1"/>
  <c r="BM8" i="10" s="1"/>
  <c r="CA36" i="10" s="1" a="1"/>
  <c r="CA36" i="10" s="1"/>
  <c r="AM8" i="10" a="1"/>
  <c r="AM8" i="10" s="1"/>
  <c r="BA36" i="10" s="1" a="1"/>
  <c r="BA36" i="10" s="1"/>
  <c r="C8" i="10" a="1"/>
  <c r="C8" i="10" s="1"/>
  <c r="EV8" i="10" a="1"/>
  <c r="EV8" i="10" s="1"/>
  <c r="EJ8" i="10" a="1"/>
  <c r="EJ8" i="10" s="1"/>
  <c r="DV8" i="10" a="1"/>
  <c r="DV8" i="10" s="1"/>
  <c r="DJ8" i="10" a="1"/>
  <c r="DJ8" i="10" s="1"/>
  <c r="CW8" i="10" a="1"/>
  <c r="CW8" i="10" s="1"/>
  <c r="DK36" i="10" s="1" a="1"/>
  <c r="DK36" i="10" s="1"/>
  <c r="CJ8" i="10" a="1"/>
  <c r="CJ8" i="10" s="1"/>
  <c r="CX36" i="10" s="1" a="1"/>
  <c r="CX36" i="10" s="1"/>
  <c r="BX8" i="10" a="1"/>
  <c r="BX8" i="10" s="1"/>
  <c r="CL36" i="10" s="1" a="1"/>
  <c r="CL36" i="10" s="1"/>
  <c r="BJ8" i="10" a="1"/>
  <c r="BJ8" i="10" s="1"/>
  <c r="BX36" i="10" s="1" a="1"/>
  <c r="BX36" i="10" s="1"/>
  <c r="AX8" i="10" a="1"/>
  <c r="AX8" i="10" s="1"/>
  <c r="BL36" i="10" s="1" a="1"/>
  <c r="BL36" i="10" s="1"/>
  <c r="AK8" i="10" a="1"/>
  <c r="AK8" i="10" s="1"/>
  <c r="AY36" i="10" s="1" a="1"/>
  <c r="AY36" i="10" s="1"/>
  <c r="D13" i="9"/>
  <c r="F13" i="9" s="1"/>
  <c r="Q36" i="10" l="1" a="1"/>
  <c r="Q36" i="10" s="1"/>
  <c r="P36" i="10" a="1"/>
  <c r="P36" i="10" s="1"/>
  <c r="E13" i="9"/>
  <c r="DW36" i="10" a="1"/>
  <c r="DW36" i="10" s="1"/>
  <c r="DV36" i="10" a="1"/>
  <c r="DV36" i="10" s="1"/>
  <c r="EW36" i="10" a="1"/>
  <c r="EW36" i="10" s="1"/>
  <c r="DX36" i="10" a="1"/>
  <c r="DX36" i="10" s="1"/>
  <c r="EX36" i="10" a="1"/>
  <c r="EX36" i="10" s="1"/>
  <c r="EO36" i="10" a="1"/>
  <c r="EO36" i="10" s="1"/>
  <c r="DQ36" i="10" a="1"/>
  <c r="DQ36" i="10" s="1"/>
  <c r="DS36" i="10" a="1"/>
  <c r="DS36" i="10" s="1"/>
  <c r="EC36" i="10" a="1"/>
  <c r="EC36" i="10" s="1"/>
  <c r="DU36" i="10" a="1"/>
  <c r="DU36" i="10" s="1"/>
  <c r="EQ36" i="10" a="1"/>
  <c r="EQ36" i="10" s="1"/>
  <c r="DZ36" i="10" a="1"/>
  <c r="DZ36" i="10" s="1"/>
  <c r="EL36" i="10" a="1"/>
  <c r="EL36" i="10" s="1"/>
  <c r="EN36" i="10" a="1"/>
  <c r="EN36" i="10" s="1"/>
  <c r="EB36" i="10" a="1"/>
  <c r="EB36" i="10" s="1"/>
  <c r="DR36" i="10" a="1"/>
  <c r="DR36" i="10" s="1"/>
  <c r="EH36" i="10" a="1"/>
  <c r="EH36" i="10" s="1"/>
  <c r="EA36" i="10" a="1"/>
  <c r="EA36" i="10" s="1"/>
  <c r="EE36" i="10" a="1"/>
  <c r="EE36" i="10" s="1"/>
  <c r="ED36" i="10" a="1"/>
  <c r="ED36" i="10" s="1"/>
  <c r="EU36" i="10" a="1"/>
  <c r="EU36" i="10" s="1"/>
  <c r="EG36" i="10" a="1"/>
  <c r="EG36" i="10" s="1"/>
  <c r="EP36" i="10" a="1"/>
  <c r="EP36" i="10" s="1"/>
  <c r="DY36" i="10" a="1"/>
  <c r="DY36" i="10" s="1"/>
  <c r="ES36" i="10" a="1"/>
  <c r="ES36" i="10" s="1"/>
  <c r="EK36" i="10" a="1"/>
  <c r="EK36" i="10" s="1"/>
  <c r="ER36" i="10" a="1"/>
  <c r="ER36" i="10" s="1"/>
  <c r="DT36" i="10" a="1"/>
  <c r="DT36" i="10" s="1"/>
  <c r="EY36" i="10" a="1"/>
  <c r="EY36" i="10" s="1"/>
  <c r="EJ36" i="10" a="1"/>
  <c r="EJ36" i="10" s="1"/>
  <c r="EF36" i="10" a="1"/>
  <c r="EF36" i="10" s="1"/>
  <c r="EM36" i="10" a="1"/>
  <c r="EM36" i="10" s="1"/>
  <c r="ET36" i="10" a="1"/>
  <c r="ET36" i="10" s="1"/>
  <c r="V42" i="8"/>
  <c r="N42" i="8"/>
  <c r="E42" i="8"/>
  <c r="V44" i="8"/>
  <c r="W44" i="8"/>
  <c r="X44" i="8"/>
  <c r="U44" i="8"/>
  <c r="N44" i="8"/>
  <c r="O44" i="8"/>
  <c r="P44" i="8"/>
  <c r="M44" i="8"/>
  <c r="E44" i="8"/>
  <c r="F44" i="8"/>
  <c r="G44" i="8"/>
  <c r="D44" i="8"/>
  <c r="O39" i="8"/>
  <c r="F11" i="9"/>
  <c r="F12" i="9"/>
  <c r="F10" i="9"/>
  <c r="E11" i="9"/>
  <c r="E12" i="9"/>
  <c r="E10" i="9"/>
  <c r="C14" i="6" l="1"/>
  <c r="C13" i="6"/>
  <c r="C12" i="6"/>
  <c r="P42" i="8" l="1"/>
  <c r="O42" i="8"/>
  <c r="X42" i="8"/>
  <c r="W42" i="8"/>
  <c r="U42" i="8"/>
  <c r="M42" i="8"/>
  <c r="G42" i="8"/>
  <c r="F42" i="8"/>
  <c r="D42" i="8"/>
  <c r="X23" i="8" l="1"/>
  <c r="P23" i="8"/>
  <c r="G23" i="8"/>
  <c r="V36" i="8"/>
  <c r="N36" i="8"/>
  <c r="N39" i="8" s="1"/>
  <c r="E36" i="8"/>
  <c r="X38" i="8" l="1"/>
  <c r="U38" i="8"/>
  <c r="P38" i="8"/>
  <c r="M38" i="8"/>
  <c r="D38" i="8"/>
  <c r="G38" i="8"/>
  <c r="X36" i="8"/>
  <c r="U36" i="8"/>
  <c r="P36" i="8"/>
  <c r="M36" i="8"/>
  <c r="F15" i="9"/>
  <c r="U37" i="8" s="1"/>
  <c r="E15" i="9"/>
  <c r="M31" i="8" s="1"/>
  <c r="W39" i="8"/>
  <c r="V39" i="8"/>
  <c r="X32" i="8"/>
  <c r="W32" i="8"/>
  <c r="U32" i="8"/>
  <c r="X30" i="8"/>
  <c r="W30" i="8"/>
  <c r="V30" i="8"/>
  <c r="V33" i="8" s="1"/>
  <c r="U30" i="8"/>
  <c r="X25" i="8"/>
  <c r="W25" i="8"/>
  <c r="U25" i="8"/>
  <c r="W23" i="8"/>
  <c r="V23" i="8"/>
  <c r="U23" i="8"/>
  <c r="X21" i="8"/>
  <c r="W21" i="8"/>
  <c r="V21" i="8"/>
  <c r="U21" i="8"/>
  <c r="P32" i="8"/>
  <c r="O32" i="8"/>
  <c r="M32" i="8"/>
  <c r="P30" i="8"/>
  <c r="O30" i="8"/>
  <c r="N30" i="8"/>
  <c r="N33" i="8" s="1"/>
  <c r="M30" i="8"/>
  <c r="P25" i="8"/>
  <c r="O25" i="8"/>
  <c r="M25" i="8"/>
  <c r="O23" i="8"/>
  <c r="N23" i="8"/>
  <c r="M23" i="8"/>
  <c r="P21" i="8"/>
  <c r="O21" i="8"/>
  <c r="N21" i="8"/>
  <c r="M21" i="8"/>
  <c r="O33" i="8" l="1"/>
  <c r="P33" i="8"/>
  <c r="P39" i="8"/>
  <c r="W33" i="8"/>
  <c r="X33" i="8"/>
  <c r="M33" i="8"/>
  <c r="N34" i="8" s="1"/>
  <c r="V26" i="8"/>
  <c r="X24" i="8"/>
  <c r="P24" i="8"/>
  <c r="G24" i="8"/>
  <c r="X39" i="8"/>
  <c r="N43" i="8"/>
  <c r="P43" i="8"/>
  <c r="O43" i="8"/>
  <c r="M22" i="8"/>
  <c r="M37" i="8"/>
  <c r="M39" i="8" s="1"/>
  <c r="M43" i="8"/>
  <c r="M45" i="8" s="1"/>
  <c r="U22" i="8"/>
  <c r="U31" i="8"/>
  <c r="U33" i="8" s="1"/>
  <c r="V34" i="8" s="1"/>
  <c r="V43" i="8"/>
  <c r="V45" i="8" s="1"/>
  <c r="W43" i="8"/>
  <c r="W45" i="8" s="1"/>
  <c r="X43" i="8"/>
  <c r="X45" i="8" s="1"/>
  <c r="U43" i="8"/>
  <c r="U45" i="8" s="1"/>
  <c r="M24" i="8"/>
  <c r="X26" i="8"/>
  <c r="O24" i="8"/>
  <c r="U24" i="8"/>
  <c r="N26" i="8"/>
  <c r="W24" i="8"/>
  <c r="O26" i="8"/>
  <c r="W26" i="8"/>
  <c r="N24" i="8"/>
  <c r="M26" i="8"/>
  <c r="V24" i="8"/>
  <c r="P26" i="8"/>
  <c r="U26" i="8"/>
  <c r="U39" i="8"/>
  <c r="W40" i="8" s="1"/>
  <c r="P40" i="8" l="1"/>
  <c r="P34" i="8"/>
  <c r="X40" i="8"/>
  <c r="O34" i="8"/>
  <c r="W34" i="8"/>
  <c r="O40" i="8"/>
  <c r="N40" i="8"/>
  <c r="X34" i="8"/>
  <c r="V40" i="8"/>
  <c r="V46" i="8"/>
  <c r="W46" i="8"/>
  <c r="X46" i="8"/>
  <c r="O27" i="8"/>
  <c r="N27" i="8"/>
  <c r="P27" i="8"/>
  <c r="N45" i="8"/>
  <c r="N46" i="8" s="1"/>
  <c r="O45" i="8"/>
  <c r="P45" i="8"/>
  <c r="P46" i="8" s="1"/>
  <c r="V27" i="8"/>
  <c r="X27" i="8"/>
  <c r="W27" i="8"/>
  <c r="M27" i="8"/>
  <c r="U27" i="8"/>
  <c r="F39" i="8"/>
  <c r="G36" i="8"/>
  <c r="E39" i="8"/>
  <c r="D36" i="8"/>
  <c r="G32" i="8"/>
  <c r="F32" i="8"/>
  <c r="D32" i="8"/>
  <c r="G30" i="8"/>
  <c r="F30" i="8"/>
  <c r="E30" i="8"/>
  <c r="E33" i="8" s="1"/>
  <c r="D30" i="8"/>
  <c r="G25" i="8"/>
  <c r="F25" i="8"/>
  <c r="D25" i="8"/>
  <c r="F23" i="8"/>
  <c r="E23" i="8"/>
  <c r="D23" i="8"/>
  <c r="G21" i="8"/>
  <c r="F21" i="8"/>
  <c r="E21" i="8"/>
  <c r="D21" i="8"/>
  <c r="Y33" i="8" l="1"/>
  <c r="U10" i="8" s="1"/>
  <c r="V10" i="8" s="1"/>
  <c r="W10" i="8" s="1"/>
  <c r="Q39" i="8"/>
  <c r="M11" i="8" s="1"/>
  <c r="N11" i="8" s="1"/>
  <c r="O11" i="8" s="1"/>
  <c r="Q33" i="8"/>
  <c r="M10" i="8" s="1"/>
  <c r="N10" i="8" s="1"/>
  <c r="O10" i="8" s="1"/>
  <c r="Y45" i="8"/>
  <c r="U12" i="8" s="1"/>
  <c r="V12" i="8" s="1"/>
  <c r="W12" i="8" s="1"/>
  <c r="N28" i="8"/>
  <c r="O28" i="8"/>
  <c r="W28" i="8"/>
  <c r="Y39" i="8"/>
  <c r="U11" i="8" s="1"/>
  <c r="V11" i="8" s="1"/>
  <c r="W11" i="8" s="1"/>
  <c r="P28" i="8"/>
  <c r="X28" i="8"/>
  <c r="V28" i="8"/>
  <c r="O46" i="8"/>
  <c r="D35" i="10"/>
  <c r="F33" i="8"/>
  <c r="G39" i="8"/>
  <c r="G33" i="8"/>
  <c r="U17" i="8" l="1"/>
  <c r="C54" i="10" s="1"/>
  <c r="Q27" i="8"/>
  <c r="M9" i="8" s="1"/>
  <c r="N9" i="8" s="1"/>
  <c r="O9" i="8" s="1"/>
  <c r="M15" i="8" s="1"/>
  <c r="C45" i="10" s="1"/>
  <c r="Y27" i="8"/>
  <c r="U9" i="8" s="1"/>
  <c r="V9" i="8" s="1"/>
  <c r="W9" i="8" s="1"/>
  <c r="Q45" i="8"/>
  <c r="M12" i="8" s="1"/>
  <c r="N12" i="8" s="1"/>
  <c r="O12" i="8" s="1"/>
  <c r="M17" i="8" s="1"/>
  <c r="C48" i="10" s="1"/>
  <c r="E35" i="10"/>
  <c r="EH46" i="10" l="1"/>
  <c r="EU46" i="10"/>
  <c r="EY46" i="10"/>
  <c r="ES46" i="10"/>
  <c r="EF46" i="10"/>
  <c r="DC46" i="10"/>
  <c r="DJ46" i="10"/>
  <c r="DM46" i="10"/>
  <c r="EM46" i="10"/>
  <c r="DQ46" i="10"/>
  <c r="DP46" i="10"/>
  <c r="ED46" i="10"/>
  <c r="EC46" i="10"/>
  <c r="DI46" i="10"/>
  <c r="EV46" i="10"/>
  <c r="DV46" i="10"/>
  <c r="DG46" i="10"/>
  <c r="DD46" i="10"/>
  <c r="EQ46" i="10"/>
  <c r="DH46" i="10"/>
  <c r="DE46" i="10"/>
  <c r="EB46" i="10"/>
  <c r="DO46" i="10"/>
  <c r="DN46" i="10"/>
  <c r="EJ46" i="10"/>
  <c r="DK46" i="10"/>
  <c r="EP46" i="10"/>
  <c r="DR46" i="10"/>
  <c r="DF46" i="10"/>
  <c r="DS46" i="10"/>
  <c r="ER46" i="10"/>
  <c r="DZ46" i="10"/>
  <c r="DW46" i="10"/>
  <c r="EK46" i="10"/>
  <c r="DY46" i="10"/>
  <c r="EE46" i="10"/>
  <c r="DT46" i="10"/>
  <c r="EX46" i="10"/>
  <c r="DL46" i="10"/>
  <c r="EL46" i="10"/>
  <c r="EO46" i="10"/>
  <c r="EN46" i="10"/>
  <c r="ET46" i="10"/>
  <c r="EG46" i="10"/>
  <c r="DX46" i="10"/>
  <c r="EI46" i="10"/>
  <c r="EA46" i="10"/>
  <c r="EW46" i="10"/>
  <c r="DU46" i="10"/>
  <c r="C49" i="10"/>
  <c r="BP46" i="10"/>
  <c r="CF46" i="10"/>
  <c r="CV46" i="10"/>
  <c r="CL46" i="10"/>
  <c r="BG46" i="10"/>
  <c r="BQ46" i="10"/>
  <c r="CG46" i="10"/>
  <c r="CW46" i="10"/>
  <c r="BV46" i="10"/>
  <c r="BW46" i="10"/>
  <c r="BK46" i="10"/>
  <c r="BR46" i="10"/>
  <c r="CH46" i="10"/>
  <c r="CX46" i="10"/>
  <c r="BJ46" i="10"/>
  <c r="BS46" i="10"/>
  <c r="CI46" i="10"/>
  <c r="CY46" i="10"/>
  <c r="DB46" i="10"/>
  <c r="CP46" i="10"/>
  <c r="BT46" i="10"/>
  <c r="CJ46" i="10"/>
  <c r="CZ46" i="10"/>
  <c r="BN46" i="10"/>
  <c r="CE46" i="10"/>
  <c r="BU46" i="10"/>
  <c r="CK46" i="10"/>
  <c r="DA46" i="10"/>
  <c r="BF46" i="10"/>
  <c r="CQ46" i="10"/>
  <c r="CM46" i="10"/>
  <c r="CU46" i="10"/>
  <c r="BH46" i="10"/>
  <c r="BX46" i="10"/>
  <c r="CN46" i="10"/>
  <c r="BO46" i="10"/>
  <c r="BI46" i="10"/>
  <c r="BY46" i="10"/>
  <c r="CO46" i="10"/>
  <c r="BZ46" i="10"/>
  <c r="CT46" i="10"/>
  <c r="CA46" i="10"/>
  <c r="BL46" i="10"/>
  <c r="CB46" i="10"/>
  <c r="CR46" i="10"/>
  <c r="BM46" i="10"/>
  <c r="CC46" i="10"/>
  <c r="CS46" i="10"/>
  <c r="CD46" i="10"/>
  <c r="C55" i="10"/>
  <c r="U15" i="8"/>
  <c r="C51" i="10" s="1"/>
  <c r="E55" i="10"/>
  <c r="D55" i="10"/>
  <c r="AR46" i="10"/>
  <c r="D49" i="10"/>
  <c r="E49" i="10"/>
  <c r="F35" i="10"/>
  <c r="F55" i="10" s="1"/>
  <c r="D15" i="9"/>
  <c r="DH52" i="10" l="1"/>
  <c r="DI52" i="10"/>
  <c r="EU52" i="10"/>
  <c r="EI52" i="10"/>
  <c r="EM52" i="10"/>
  <c r="EW52" i="10"/>
  <c r="DJ52" i="10"/>
  <c r="EC52" i="10"/>
  <c r="EP52" i="10"/>
  <c r="ED52" i="10"/>
  <c r="EA52" i="10"/>
  <c r="DF52" i="10"/>
  <c r="DE52" i="10"/>
  <c r="DQ52" i="10"/>
  <c r="EY52" i="10"/>
  <c r="DY52" i="10"/>
  <c r="DV52" i="10"/>
  <c r="EF52" i="10"/>
  <c r="EQ52" i="10"/>
  <c r="DR52" i="10"/>
  <c r="DZ52" i="10"/>
  <c r="DW52" i="10"/>
  <c r="EK52" i="10"/>
  <c r="EX52" i="10"/>
  <c r="DK52" i="10"/>
  <c r="ES52" i="10"/>
  <c r="DD52" i="10"/>
  <c r="EO52" i="10"/>
  <c r="DS52" i="10"/>
  <c r="DX52" i="10"/>
  <c r="DU52" i="10"/>
  <c r="EJ52" i="10"/>
  <c r="DO52" i="10"/>
  <c r="DM52" i="10"/>
  <c r="EB52" i="10"/>
  <c r="DT52" i="10"/>
  <c r="EH52" i="10"/>
  <c r="ER52" i="10"/>
  <c r="DP52" i="10"/>
  <c r="EG52" i="10"/>
  <c r="DG52" i="10"/>
  <c r="EV52" i="10"/>
  <c r="DN52" i="10"/>
  <c r="EL52" i="10"/>
  <c r="DL52" i="10"/>
  <c r="EE52" i="10"/>
  <c r="EN52" i="10"/>
  <c r="DC52" i="10"/>
  <c r="ET52" i="10"/>
  <c r="BR52" i="10"/>
  <c r="CH52" i="10"/>
  <c r="CX52" i="10"/>
  <c r="CO52" i="10"/>
  <c r="CF52" i="10"/>
  <c r="CW52" i="10"/>
  <c r="BS52" i="10"/>
  <c r="CI52" i="10"/>
  <c r="CY52" i="10"/>
  <c r="BY52" i="10"/>
  <c r="CV52" i="10"/>
  <c r="BT52" i="10"/>
  <c r="CJ52" i="10"/>
  <c r="CZ52" i="10"/>
  <c r="BI52" i="10"/>
  <c r="CS52" i="10"/>
  <c r="BU52" i="10"/>
  <c r="CK52" i="10"/>
  <c r="DA52" i="10"/>
  <c r="BH52" i="10"/>
  <c r="BF52" i="10"/>
  <c r="BV52" i="10"/>
  <c r="CL52" i="10"/>
  <c r="DB52" i="10"/>
  <c r="BG52" i="10"/>
  <c r="BW52" i="10"/>
  <c r="CM52" i="10"/>
  <c r="BX52" i="10"/>
  <c r="CN52" i="10"/>
  <c r="BM52" i="10"/>
  <c r="BQ52" i="10"/>
  <c r="BJ52" i="10"/>
  <c r="BZ52" i="10"/>
  <c r="CP52" i="10"/>
  <c r="CG52" i="10"/>
  <c r="BK52" i="10"/>
  <c r="CA52" i="10"/>
  <c r="CQ52" i="10"/>
  <c r="CB52" i="10"/>
  <c r="BL52" i="10"/>
  <c r="CR52" i="10"/>
  <c r="CC52" i="10"/>
  <c r="BN52" i="10"/>
  <c r="CD52" i="10"/>
  <c r="CT52" i="10"/>
  <c r="BO52" i="10"/>
  <c r="CE52" i="10"/>
  <c r="CU52" i="10"/>
  <c r="BP52" i="10"/>
  <c r="Z46" i="10"/>
  <c r="AB46" i="10"/>
  <c r="V46" i="10"/>
  <c r="J46" i="10"/>
  <c r="T46" i="10"/>
  <c r="AZ46" i="10"/>
  <c r="O46" i="10"/>
  <c r="F46" i="10"/>
  <c r="AM46" i="10"/>
  <c r="BC46" i="10"/>
  <c r="AW46" i="10"/>
  <c r="I46" i="10"/>
  <c r="AL46" i="10"/>
  <c r="AF46" i="10"/>
  <c r="AQ46" i="10"/>
  <c r="Q46" i="10"/>
  <c r="N46" i="10"/>
  <c r="AD46" i="10"/>
  <c r="Y46" i="10"/>
  <c r="AI46" i="10"/>
  <c r="AS46" i="10"/>
  <c r="AV46" i="10"/>
  <c r="D46" i="10"/>
  <c r="D57" i="10" s="1"/>
  <c r="U46" i="10"/>
  <c r="AU46" i="10"/>
  <c r="AA46" i="10"/>
  <c r="R46" i="10"/>
  <c r="X46" i="10"/>
  <c r="AO46" i="10"/>
  <c r="BD46" i="10"/>
  <c r="C46" i="10"/>
  <c r="C57" i="10" s="1"/>
  <c r="AK46" i="10"/>
  <c r="BB46" i="10"/>
  <c r="AY46" i="10"/>
  <c r="AP46" i="10"/>
  <c r="S46" i="10"/>
  <c r="P46" i="10"/>
  <c r="W46" i="10"/>
  <c r="AX46" i="10"/>
  <c r="AJ46" i="10"/>
  <c r="H46" i="10"/>
  <c r="AG46" i="10"/>
  <c r="AE46" i="10"/>
  <c r="BE46" i="10"/>
  <c r="M46" i="10"/>
  <c r="L46" i="10"/>
  <c r="AY52" i="10"/>
  <c r="W52" i="10"/>
  <c r="AU52" i="10"/>
  <c r="AX52" i="10"/>
  <c r="Q52" i="10"/>
  <c r="BC52" i="10"/>
  <c r="F52" i="10"/>
  <c r="F59" i="10" s="1"/>
  <c r="AS52" i="10"/>
  <c r="I52" i="10"/>
  <c r="L52" i="10"/>
  <c r="E52" i="10"/>
  <c r="E59" i="10" s="1"/>
  <c r="V52" i="10"/>
  <c r="Y52" i="10"/>
  <c r="S52" i="10"/>
  <c r="AI52" i="10"/>
  <c r="AP52" i="10"/>
  <c r="AD52" i="10"/>
  <c r="AA52" i="10"/>
  <c r="AR52" i="10"/>
  <c r="AC52" i="10"/>
  <c r="P52" i="10"/>
  <c r="M52" i="10"/>
  <c r="AZ52" i="10"/>
  <c r="O52" i="10"/>
  <c r="K52" i="10"/>
  <c r="G52" i="10"/>
  <c r="J52" i="10"/>
  <c r="N52" i="10"/>
  <c r="Z52" i="10"/>
  <c r="AV52" i="10"/>
  <c r="BA52" i="10"/>
  <c r="H52" i="10"/>
  <c r="AJ52" i="10"/>
  <c r="AB52" i="10"/>
  <c r="U52" i="10"/>
  <c r="AW52" i="10"/>
  <c r="T52" i="10"/>
  <c r="AK52" i="10"/>
  <c r="AM52" i="10"/>
  <c r="AE52" i="10"/>
  <c r="AN52" i="10"/>
  <c r="C52" i="10"/>
  <c r="C59" i="10" s="1"/>
  <c r="AT52" i="10"/>
  <c r="AL52" i="10"/>
  <c r="AO52" i="10"/>
  <c r="BD52" i="10"/>
  <c r="BB52" i="10"/>
  <c r="AF52" i="10"/>
  <c r="AH52" i="10"/>
  <c r="AQ52" i="10"/>
  <c r="AG52" i="10"/>
  <c r="D52" i="10"/>
  <c r="D59" i="10" s="1"/>
  <c r="BE52" i="10"/>
  <c r="R52" i="10"/>
  <c r="X52" i="10"/>
  <c r="AT46" i="10"/>
  <c r="E46" i="10"/>
  <c r="E57" i="10" s="1"/>
  <c r="AC46" i="10"/>
  <c r="AH46" i="10"/>
  <c r="BA46" i="10"/>
  <c r="AN46" i="10"/>
  <c r="K46" i="10"/>
  <c r="G46" i="10"/>
  <c r="F43" i="8"/>
  <c r="F45" i="8" s="1"/>
  <c r="G43" i="8"/>
  <c r="G45" i="8" s="1"/>
  <c r="E43" i="8"/>
  <c r="E45" i="8" s="1"/>
  <c r="D43" i="8"/>
  <c r="D45" i="8" s="1"/>
  <c r="F49" i="10"/>
  <c r="G35" i="10"/>
  <c r="G55" i="10" s="1"/>
  <c r="D37" i="8"/>
  <c r="D39" i="8" s="1"/>
  <c r="D22" i="8"/>
  <c r="D31" i="8"/>
  <c r="D33" i="8" s="1"/>
  <c r="E46" i="8" l="1"/>
  <c r="G46" i="8"/>
  <c r="F46" i="8"/>
  <c r="F40" i="8"/>
  <c r="E40" i="8"/>
  <c r="G40" i="8"/>
  <c r="E34" i="8"/>
  <c r="F34" i="8"/>
  <c r="G34" i="8"/>
  <c r="G59" i="10"/>
  <c r="F57" i="10"/>
  <c r="G49" i="10"/>
  <c r="G57" i="10" s="1"/>
  <c r="H35" i="10"/>
  <c r="H55" i="10" s="1"/>
  <c r="H59" i="10" s="1"/>
  <c r="F24" i="8"/>
  <c r="F26" i="8"/>
  <c r="E24" i="8"/>
  <c r="D24" i="8"/>
  <c r="G26" i="8"/>
  <c r="D26" i="8"/>
  <c r="E26" i="8"/>
  <c r="I45" i="8" l="1"/>
  <c r="D12" i="8" s="1"/>
  <c r="E12" i="8" s="1"/>
  <c r="I33" i="8"/>
  <c r="D10" i="8" s="1"/>
  <c r="E10" i="8" s="1"/>
  <c r="G10" i="8" s="1"/>
  <c r="I39" i="8"/>
  <c r="D11" i="8" s="1"/>
  <c r="E11" i="8" s="1"/>
  <c r="G11" i="8" s="1"/>
  <c r="H49" i="10"/>
  <c r="H57" i="10" s="1"/>
  <c r="I35" i="10"/>
  <c r="I55" i="10" s="1"/>
  <c r="I59" i="10" s="1"/>
  <c r="D27" i="8"/>
  <c r="G27" i="8"/>
  <c r="E27" i="8"/>
  <c r="F27" i="8"/>
  <c r="F11" i="8" l="1"/>
  <c r="F10" i="8"/>
  <c r="F12" i="8"/>
  <c r="G12" i="8"/>
  <c r="F28" i="8"/>
  <c r="E28" i="8"/>
  <c r="G28" i="8"/>
  <c r="I49" i="10"/>
  <c r="I57" i="10" s="1"/>
  <c r="J35" i="10"/>
  <c r="J55" i="10" s="1"/>
  <c r="J59" i="10" s="1"/>
  <c r="D17" i="8" l="1"/>
  <c r="C41" i="10" s="1"/>
  <c r="I27" i="8"/>
  <c r="D9" i="8" s="1"/>
  <c r="E9" i="8" s="1"/>
  <c r="J49" i="10"/>
  <c r="J57" i="10" s="1"/>
  <c r="K35" i="10"/>
  <c r="K55" i="10" s="1"/>
  <c r="K59" i="10" s="1"/>
  <c r="H42" i="10" l="1"/>
  <c r="J42" i="10"/>
  <c r="G42" i="10"/>
  <c r="I42" i="10"/>
  <c r="C42" i="10"/>
  <c r="D42" i="10"/>
  <c r="F42" i="10"/>
  <c r="E42" i="10"/>
  <c r="F9" i="8"/>
  <c r="D15" i="8" s="1"/>
  <c r="C18" i="6" s="1"/>
  <c r="G9" i="8"/>
  <c r="K49" i="10"/>
  <c r="K57" i="10" s="1"/>
  <c r="K42" i="10"/>
  <c r="L35" i="10"/>
  <c r="L55" i="10" s="1"/>
  <c r="L59" i="10" s="1"/>
  <c r="C38" i="10" l="1"/>
  <c r="L49" i="10"/>
  <c r="L57" i="10" s="1"/>
  <c r="L42" i="10"/>
  <c r="M35" i="10"/>
  <c r="M55" i="10" s="1"/>
  <c r="M59" i="10" s="1"/>
  <c r="DU39" i="10" l="1"/>
  <c r="EH39" i="10"/>
  <c r="DI39" i="10"/>
  <c r="DJ39" i="10"/>
  <c r="EC39" i="10"/>
  <c r="DX39" i="10"/>
  <c r="EN39" i="10"/>
  <c r="DS39" i="10"/>
  <c r="DZ39" i="10"/>
  <c r="EM39" i="10"/>
  <c r="EJ39" i="10"/>
  <c r="EP39" i="10"/>
  <c r="DD39" i="10"/>
  <c r="DR39" i="10"/>
  <c r="EE39" i="10"/>
  <c r="ET39" i="10"/>
  <c r="EB39" i="10"/>
  <c r="DE39" i="10"/>
  <c r="DO39" i="10"/>
  <c r="DL39" i="10"/>
  <c r="EG39" i="10"/>
  <c r="EL39" i="10"/>
  <c r="ER39" i="10"/>
  <c r="DM39" i="10"/>
  <c r="DY39" i="10"/>
  <c r="EX39" i="10"/>
  <c r="DK39" i="10"/>
  <c r="DW39" i="10"/>
  <c r="EK39" i="10"/>
  <c r="ES39" i="10"/>
  <c r="ED39" i="10"/>
  <c r="EF39" i="10"/>
  <c r="DG39" i="10"/>
  <c r="DQ39" i="10"/>
  <c r="DV39" i="10"/>
  <c r="EQ39" i="10"/>
  <c r="EO39" i="10"/>
  <c r="DT39" i="10"/>
  <c r="EU39" i="10"/>
  <c r="EV39" i="10"/>
  <c r="EY39" i="10"/>
  <c r="DN39" i="10"/>
  <c r="EW39" i="10"/>
  <c r="EA39" i="10"/>
  <c r="DP39" i="10"/>
  <c r="DC39" i="10"/>
  <c r="DF39" i="10"/>
  <c r="EI39" i="10"/>
  <c r="DH39" i="10"/>
  <c r="C39" i="10"/>
  <c r="C58" i="10" s="1"/>
  <c r="C10" i="10" s="1"/>
  <c r="BO39" i="10"/>
  <c r="CE39" i="10"/>
  <c r="CU39" i="10"/>
  <c r="BV39" i="10"/>
  <c r="BK39" i="10"/>
  <c r="CD39" i="10"/>
  <c r="BP39" i="10"/>
  <c r="CF39" i="10"/>
  <c r="CV39" i="10"/>
  <c r="CK39" i="10"/>
  <c r="DB39" i="10"/>
  <c r="BQ39" i="10"/>
  <c r="CG39" i="10"/>
  <c r="CW39" i="10"/>
  <c r="CY39" i="10"/>
  <c r="BR39" i="10"/>
  <c r="CH39" i="10"/>
  <c r="CX39" i="10"/>
  <c r="CI39" i="10"/>
  <c r="DA39" i="10"/>
  <c r="BF39" i="10"/>
  <c r="BY39" i="10"/>
  <c r="BN39" i="10"/>
  <c r="BS39" i="10"/>
  <c r="BT39" i="10"/>
  <c r="CJ39" i="10"/>
  <c r="CZ39" i="10"/>
  <c r="CQ39" i="10"/>
  <c r="BU39" i="10"/>
  <c r="BW39" i="10"/>
  <c r="CP39" i="10"/>
  <c r="BM39" i="10"/>
  <c r="CL39" i="10"/>
  <c r="BJ39" i="10"/>
  <c r="BG39" i="10"/>
  <c r="CM39" i="10"/>
  <c r="CS39" i="10"/>
  <c r="CT39" i="10"/>
  <c r="BH39" i="10"/>
  <c r="BX39" i="10"/>
  <c r="CN39" i="10"/>
  <c r="BI39" i="10"/>
  <c r="CA39" i="10"/>
  <c r="CO39" i="10"/>
  <c r="BZ39" i="10"/>
  <c r="CC39" i="10"/>
  <c r="BL39" i="10"/>
  <c r="CB39" i="10"/>
  <c r="CR39" i="10"/>
  <c r="F39" i="10"/>
  <c r="F58" i="10" s="1"/>
  <c r="F10" i="10" s="1"/>
  <c r="AF39" i="10"/>
  <c r="AA39" i="10"/>
  <c r="V39" i="10"/>
  <c r="AW39" i="10"/>
  <c r="H39" i="10"/>
  <c r="H58" i="10" s="1"/>
  <c r="H10" i="10" s="1"/>
  <c r="AK39" i="10"/>
  <c r="AT39" i="10"/>
  <c r="P39" i="10"/>
  <c r="AL39" i="10"/>
  <c r="BA39" i="10"/>
  <c r="AI39" i="10"/>
  <c r="U39" i="10"/>
  <c r="AC39" i="10"/>
  <c r="AB39" i="10"/>
  <c r="AH39" i="10"/>
  <c r="AV39" i="10"/>
  <c r="AZ39" i="10"/>
  <c r="AU39" i="10"/>
  <c r="L39" i="10"/>
  <c r="L58" i="10" s="1"/>
  <c r="L10" i="10" s="1"/>
  <c r="AR39" i="10"/>
  <c r="AM39" i="10"/>
  <c r="BD39" i="10"/>
  <c r="AD39" i="10"/>
  <c r="T39" i="10"/>
  <c r="I39" i="10"/>
  <c r="I58" i="10" s="1"/>
  <c r="I10" i="10" s="1"/>
  <c r="E39" i="10"/>
  <c r="E58" i="10" s="1"/>
  <c r="E10" i="10" s="1"/>
  <c r="D39" i="10"/>
  <c r="D58" i="10" s="1"/>
  <c r="D10" i="10" s="1"/>
  <c r="J39" i="10"/>
  <c r="J58" i="10" s="1"/>
  <c r="J10" i="10" s="1"/>
  <c r="AE39" i="10"/>
  <c r="BE39" i="10"/>
  <c r="Z39" i="10"/>
  <c r="N39" i="10"/>
  <c r="G39" i="10"/>
  <c r="G58" i="10" s="1"/>
  <c r="G10" i="10" s="1"/>
  <c r="K39" i="10"/>
  <c r="K58" i="10" s="1"/>
  <c r="K10" i="10" s="1"/>
  <c r="R39" i="10"/>
  <c r="AS39" i="10"/>
  <c r="AO39" i="10"/>
  <c r="BB39" i="10"/>
  <c r="AP39" i="10"/>
  <c r="AX39" i="10"/>
  <c r="AN39" i="10"/>
  <c r="O39" i="10"/>
  <c r="AQ39" i="10"/>
  <c r="BC39" i="10"/>
  <c r="AJ39" i="10"/>
  <c r="Y39" i="10"/>
  <c r="Q39" i="10"/>
  <c r="S39" i="10"/>
  <c r="W39" i="10"/>
  <c r="AG39" i="10"/>
  <c r="M39" i="10"/>
  <c r="AY39" i="10"/>
  <c r="X39" i="10"/>
  <c r="M49" i="10"/>
  <c r="M57" i="10" s="1"/>
  <c r="M42" i="10"/>
  <c r="N35" i="10"/>
  <c r="N55" i="10" s="1"/>
  <c r="N59" i="10" s="1"/>
  <c r="M58" i="10" l="1"/>
  <c r="M10" i="10" s="1"/>
  <c r="N42" i="10"/>
  <c r="N58" i="10" s="1"/>
  <c r="N10" i="10" s="1"/>
  <c r="N49" i="10"/>
  <c r="N57" i="10" s="1"/>
  <c r="O35" i="10"/>
  <c r="O55" i="10" s="1"/>
  <c r="O59" i="10" s="1"/>
  <c r="O49" i="10" l="1"/>
  <c r="O57" i="10" s="1"/>
  <c r="O42" i="10"/>
  <c r="O58" i="10" s="1"/>
  <c r="O10" i="10" s="1"/>
  <c r="P35" i="10"/>
  <c r="P55" i="10" s="1"/>
  <c r="P59" i="10" s="1"/>
  <c r="P49" i="10" l="1"/>
  <c r="P57" i="10" s="1"/>
  <c r="P42" i="10"/>
  <c r="P58" i="10" s="1"/>
  <c r="P10" i="10" s="1"/>
  <c r="Q35" i="10"/>
  <c r="Q55" i="10" s="1"/>
  <c r="Q59" i="10" s="1"/>
  <c r="Q49" i="10" l="1"/>
  <c r="Q57" i="10" s="1"/>
  <c r="Q42" i="10"/>
  <c r="Q58" i="10" s="1"/>
  <c r="Q10" i="10" s="1"/>
  <c r="R35" i="10"/>
  <c r="R55" i="10" s="1"/>
  <c r="R59" i="10" s="1"/>
  <c r="R42" i="10" l="1"/>
  <c r="R58" i="10" s="1"/>
  <c r="R10" i="10" s="1"/>
  <c r="R49" i="10"/>
  <c r="R57" i="10" s="1"/>
  <c r="S35" i="10"/>
  <c r="S55" i="10" s="1"/>
  <c r="S59" i="10" s="1"/>
  <c r="S49" i="10" l="1"/>
  <c r="S57" i="10" s="1"/>
  <c r="S42" i="10"/>
  <c r="S58" i="10" s="1"/>
  <c r="S10" i="10" s="1"/>
  <c r="T35" i="10"/>
  <c r="T55" i="10" s="1"/>
  <c r="T59" i="10" s="1"/>
  <c r="T42" i="10" l="1"/>
  <c r="T58" i="10" s="1"/>
  <c r="T10" i="10" s="1"/>
  <c r="T49" i="10"/>
  <c r="T57" i="10" s="1"/>
  <c r="U35" i="10"/>
  <c r="U55" i="10" s="1"/>
  <c r="U59" i="10" s="1"/>
  <c r="U42" i="10" l="1"/>
  <c r="U58" i="10" s="1"/>
  <c r="U10" i="10" s="1"/>
  <c r="U49" i="10"/>
  <c r="U57" i="10" s="1"/>
  <c r="V35" i="10"/>
  <c r="V55" i="10" s="1"/>
  <c r="V59" i="10" s="1"/>
  <c r="V42" i="10" l="1"/>
  <c r="V58" i="10" s="1"/>
  <c r="V10" i="10" s="1"/>
  <c r="V49" i="10"/>
  <c r="V57" i="10" s="1"/>
  <c r="W35" i="10"/>
  <c r="W55" i="10" s="1"/>
  <c r="W59" i="10" s="1"/>
  <c r="W49" i="10" l="1"/>
  <c r="W57" i="10" s="1"/>
  <c r="W42" i="10"/>
  <c r="W58" i="10" s="1"/>
  <c r="W10" i="10" s="1"/>
  <c r="X35" i="10"/>
  <c r="X55" i="10" s="1"/>
  <c r="X59" i="10" s="1"/>
  <c r="X42" i="10" l="1"/>
  <c r="X58" i="10" s="1"/>
  <c r="X10" i="10" s="1"/>
  <c r="X49" i="10"/>
  <c r="X57" i="10" s="1"/>
  <c r="Y35" i="10"/>
  <c r="Y55" i="10" s="1"/>
  <c r="Y59" i="10" s="1"/>
  <c r="Y49" i="10" l="1"/>
  <c r="Y57" i="10" s="1"/>
  <c r="Y42" i="10"/>
  <c r="Y58" i="10" s="1"/>
  <c r="Y10" i="10" s="1"/>
  <c r="Z35" i="10"/>
  <c r="Z55" i="10" s="1"/>
  <c r="Z59" i="10" s="1"/>
  <c r="Z42" i="10" l="1"/>
  <c r="Z58" i="10" s="1"/>
  <c r="Z10" i="10" s="1"/>
  <c r="Z49" i="10"/>
  <c r="Z57" i="10" s="1"/>
  <c r="AA35" i="10"/>
  <c r="AA55" i="10" s="1"/>
  <c r="AA59" i="10" s="1"/>
  <c r="AA49" i="10" l="1"/>
  <c r="AA57" i="10" s="1"/>
  <c r="AA42" i="10"/>
  <c r="AA58" i="10" s="1"/>
  <c r="AA10" i="10" s="1"/>
  <c r="AB35" i="10"/>
  <c r="AB55" i="10" s="1"/>
  <c r="AB59" i="10" s="1"/>
  <c r="AB42" i="10" l="1"/>
  <c r="AB58" i="10" s="1"/>
  <c r="AB10" i="10" s="1"/>
  <c r="AB49" i="10"/>
  <c r="AB57" i="10" s="1"/>
  <c r="AC35" i="10"/>
  <c r="AC55" i="10" s="1"/>
  <c r="AC59" i="10" s="1"/>
  <c r="AC49" i="10" l="1"/>
  <c r="AC57" i="10" s="1"/>
  <c r="AC42" i="10"/>
  <c r="AC58" i="10" s="1"/>
  <c r="AC10" i="10" s="1"/>
  <c r="AD35" i="10"/>
  <c r="AD55" i="10" s="1"/>
  <c r="AD59" i="10" s="1"/>
  <c r="AD49" i="10" l="1"/>
  <c r="AD57" i="10" s="1"/>
  <c r="AD42" i="10"/>
  <c r="AD58" i="10" s="1"/>
  <c r="AD10" i="10" s="1"/>
  <c r="AE35" i="10"/>
  <c r="AE55" i="10" s="1"/>
  <c r="AE59" i="10" s="1"/>
  <c r="AE42" i="10" l="1"/>
  <c r="AE58" i="10" s="1"/>
  <c r="AE10" i="10" s="1"/>
  <c r="AE49" i="10"/>
  <c r="AE57" i="10" s="1"/>
  <c r="AF35" i="10"/>
  <c r="AF55" i="10" s="1"/>
  <c r="AF59" i="10" s="1"/>
  <c r="AF49" i="10" l="1"/>
  <c r="AF57" i="10" s="1"/>
  <c r="AF42" i="10"/>
  <c r="AF58" i="10" s="1"/>
  <c r="AF10" i="10" s="1"/>
  <c r="AG35" i="10"/>
  <c r="AG55" i="10" s="1"/>
  <c r="AG59" i="10" s="1"/>
  <c r="AG42" i="10" l="1"/>
  <c r="AG58" i="10" s="1"/>
  <c r="AG10" i="10" s="1"/>
  <c r="AG49" i="10"/>
  <c r="AG57" i="10" s="1"/>
  <c r="AH35" i="10"/>
  <c r="AH55" i="10" s="1"/>
  <c r="AH59" i="10" s="1"/>
  <c r="AH42" i="10" l="1"/>
  <c r="AH58" i="10" s="1"/>
  <c r="AH10" i="10" s="1"/>
  <c r="AH49" i="10"/>
  <c r="AH57" i="10" s="1"/>
  <c r="AI35" i="10"/>
  <c r="AI55" i="10" s="1"/>
  <c r="AI59" i="10" s="1"/>
  <c r="AI49" i="10" l="1"/>
  <c r="AI57" i="10" s="1"/>
  <c r="AI42" i="10"/>
  <c r="AI58" i="10" s="1"/>
  <c r="AI10" i="10" s="1"/>
  <c r="AJ35" i="10"/>
  <c r="AJ55" i="10" s="1"/>
  <c r="AJ59" i="10" s="1"/>
  <c r="AJ42" i="10" l="1"/>
  <c r="AJ58" i="10" s="1"/>
  <c r="AJ10" i="10" s="1"/>
  <c r="AJ49" i="10"/>
  <c r="AJ57" i="10" s="1"/>
  <c r="AK35" i="10"/>
  <c r="AK55" i="10" s="1"/>
  <c r="AK59" i="10" s="1"/>
  <c r="AK42" i="10" l="1"/>
  <c r="AK58" i="10" s="1"/>
  <c r="AK10" i="10" s="1"/>
  <c r="AK49" i="10"/>
  <c r="AK57" i="10" s="1"/>
  <c r="AL35" i="10"/>
  <c r="AL55" i="10" s="1"/>
  <c r="AL59" i="10" s="1"/>
  <c r="AL42" i="10" l="1"/>
  <c r="AL58" i="10" s="1"/>
  <c r="AL10" i="10" s="1"/>
  <c r="AL49" i="10"/>
  <c r="AL57" i="10" s="1"/>
  <c r="AM35" i="10"/>
  <c r="AM55" i="10" s="1"/>
  <c r="AM59" i="10" s="1"/>
  <c r="AM42" i="10" l="1"/>
  <c r="AM58" i="10" s="1"/>
  <c r="AM10" i="10" s="1"/>
  <c r="AM49" i="10"/>
  <c r="AM57" i="10" s="1"/>
  <c r="AN35" i="10"/>
  <c r="AN55" i="10" s="1"/>
  <c r="AN59" i="10" s="1"/>
  <c r="AN49" i="10" l="1"/>
  <c r="AN57" i="10" s="1"/>
  <c r="AN42" i="10"/>
  <c r="AN58" i="10" s="1"/>
  <c r="AN10" i="10" s="1"/>
  <c r="AO35" i="10"/>
  <c r="AO55" i="10" s="1"/>
  <c r="AO59" i="10" s="1"/>
  <c r="AO42" i="10" l="1"/>
  <c r="AO58" i="10" s="1"/>
  <c r="AO10" i="10" s="1"/>
  <c r="AO49" i="10"/>
  <c r="AO57" i="10" s="1"/>
  <c r="AP35" i="10"/>
  <c r="AP55" i="10" s="1"/>
  <c r="AP59" i="10" s="1"/>
  <c r="AP42" i="10" l="1"/>
  <c r="AP58" i="10" s="1"/>
  <c r="AP10" i="10" s="1"/>
  <c r="AP49" i="10"/>
  <c r="AP57" i="10" s="1"/>
  <c r="AQ35" i="10"/>
  <c r="AQ55" i="10" s="1"/>
  <c r="AQ59" i="10" s="1"/>
  <c r="AQ49" i="10" l="1"/>
  <c r="AQ57" i="10" s="1"/>
  <c r="AQ42" i="10"/>
  <c r="AQ58" i="10" s="1"/>
  <c r="AQ10" i="10" s="1"/>
  <c r="AR35" i="10"/>
  <c r="AR55" i="10" s="1"/>
  <c r="AR59" i="10" s="1"/>
  <c r="AR42" i="10" l="1"/>
  <c r="AR58" i="10" s="1"/>
  <c r="AR10" i="10" s="1"/>
  <c r="AR49" i="10"/>
  <c r="AR57" i="10" s="1"/>
  <c r="AS35" i="10"/>
  <c r="AS55" i="10" s="1"/>
  <c r="AS59" i="10" s="1"/>
  <c r="AS42" i="10" l="1"/>
  <c r="AS58" i="10" s="1"/>
  <c r="AS10" i="10" s="1"/>
  <c r="AS49" i="10"/>
  <c r="AS57" i="10" s="1"/>
  <c r="AT35" i="10"/>
  <c r="AT55" i="10" s="1"/>
  <c r="AT59" i="10" s="1"/>
  <c r="AT49" i="10" l="1"/>
  <c r="AT57" i="10" s="1"/>
  <c r="AT42" i="10"/>
  <c r="AT58" i="10" s="1"/>
  <c r="AT10" i="10" s="1"/>
  <c r="AU35" i="10"/>
  <c r="AU55" i="10" s="1"/>
  <c r="AU59" i="10" s="1"/>
  <c r="AU42" i="10" l="1"/>
  <c r="AU58" i="10" s="1"/>
  <c r="AU10" i="10" s="1"/>
  <c r="AU49" i="10"/>
  <c r="AU57" i="10" s="1"/>
  <c r="AV35" i="10"/>
  <c r="AV55" i="10" s="1"/>
  <c r="AV59" i="10" s="1"/>
  <c r="AV42" i="10" l="1"/>
  <c r="AV58" i="10" s="1"/>
  <c r="AV10" i="10" s="1"/>
  <c r="AV49" i="10"/>
  <c r="AV57" i="10" s="1"/>
  <c r="AW35" i="10"/>
  <c r="AW55" i="10" s="1"/>
  <c r="AW59" i="10" s="1"/>
  <c r="AW49" i="10" l="1"/>
  <c r="AW57" i="10" s="1"/>
  <c r="AW42" i="10"/>
  <c r="AW58" i="10" s="1"/>
  <c r="AW10" i="10" s="1"/>
  <c r="AX35" i="10"/>
  <c r="AX55" i="10" s="1"/>
  <c r="AX59" i="10" s="1"/>
  <c r="AX42" i="10" l="1"/>
  <c r="AX58" i="10" s="1"/>
  <c r="AX10" i="10" s="1"/>
  <c r="AX49" i="10"/>
  <c r="AX57" i="10" s="1"/>
  <c r="AY35" i="10"/>
  <c r="AY55" i="10" s="1"/>
  <c r="AY59" i="10" s="1"/>
  <c r="AY49" i="10" l="1"/>
  <c r="AY57" i="10" s="1"/>
  <c r="AY42" i="10"/>
  <c r="AY58" i="10" s="1"/>
  <c r="AY10" i="10" s="1"/>
  <c r="AZ35" i="10"/>
  <c r="AZ55" i="10" s="1"/>
  <c r="AZ59" i="10" s="1"/>
  <c r="AZ42" i="10" l="1"/>
  <c r="AZ58" i="10" s="1"/>
  <c r="AZ10" i="10" s="1"/>
  <c r="AZ49" i="10"/>
  <c r="AZ57" i="10" s="1"/>
  <c r="BA35" i="10"/>
  <c r="BA55" i="10" s="1"/>
  <c r="BA59" i="10" s="1"/>
  <c r="BA42" i="10" l="1"/>
  <c r="BA58" i="10" s="1"/>
  <c r="BA10" i="10" s="1"/>
  <c r="BA49" i="10"/>
  <c r="BA57" i="10" s="1"/>
  <c r="BB35" i="10"/>
  <c r="BB55" i="10" s="1"/>
  <c r="BB59" i="10" s="1"/>
  <c r="BB42" i="10" l="1"/>
  <c r="BB58" i="10" s="1"/>
  <c r="BB10" i="10" s="1"/>
  <c r="BB49" i="10"/>
  <c r="BB57" i="10" s="1"/>
  <c r="BC35" i="10"/>
  <c r="BC55" i="10" l="1"/>
  <c r="BC59" i="10" s="1"/>
  <c r="BD35" i="10"/>
  <c r="BD55" i="10" s="1"/>
  <c r="BD59" i="10" s="1"/>
  <c r="BC49" i="10"/>
  <c r="BC57" i="10" s="1"/>
  <c r="BC42" i="10"/>
  <c r="BC58" i="10" s="1"/>
  <c r="BC10" i="10" s="1"/>
  <c r="BD42" i="10" l="1"/>
  <c r="BD58" i="10" s="1"/>
  <c r="BD10" i="10" s="1"/>
  <c r="BD49" i="10"/>
  <c r="BD57" i="10" s="1"/>
  <c r="BE35" i="10"/>
  <c r="BE55" i="10" l="1"/>
  <c r="BE59" i="10" s="1"/>
  <c r="BF35" i="10"/>
  <c r="BE42" i="10"/>
  <c r="BE58" i="10" s="1"/>
  <c r="BE10" i="10" s="1"/>
  <c r="BE49" i="10"/>
  <c r="BE57" i="10" s="1"/>
  <c r="BG35" i="10" l="1"/>
  <c r="BF55" i="10"/>
  <c r="BF59" i="10" s="1"/>
  <c r="BF49" i="10"/>
  <c r="BF57" i="10" s="1"/>
  <c r="BF42" i="10"/>
  <c r="BF58" i="10" s="1"/>
  <c r="BF10" i="10" s="1"/>
  <c r="BH35" i="10" l="1"/>
  <c r="BG49" i="10"/>
  <c r="BG57" i="10" s="1"/>
  <c r="BG55" i="10"/>
  <c r="BG59" i="10" s="1"/>
  <c r="BG42" i="10"/>
  <c r="BG58" i="10" s="1"/>
  <c r="BG10" i="10" s="1"/>
  <c r="BI35" i="10" l="1"/>
  <c r="BH55" i="10"/>
  <c r="BH59" i="10" s="1"/>
  <c r="BH49" i="10"/>
  <c r="BH57" i="10" s="1"/>
  <c r="BH42" i="10"/>
  <c r="BH58" i="10" s="1"/>
  <c r="BH10" i="10" s="1"/>
  <c r="BJ35" i="10" l="1"/>
  <c r="BI49" i="10"/>
  <c r="BI57" i="10" s="1"/>
  <c r="BI55" i="10"/>
  <c r="BI59" i="10" s="1"/>
  <c r="BI42" i="10"/>
  <c r="BI58" i="10" s="1"/>
  <c r="BI10" i="10" s="1"/>
  <c r="BK35" i="10" l="1"/>
  <c r="BJ49" i="10"/>
  <c r="BJ57" i="10" s="1"/>
  <c r="BJ55" i="10"/>
  <c r="BJ59" i="10" s="1"/>
  <c r="BJ42" i="10"/>
  <c r="BJ58" i="10" s="1"/>
  <c r="BJ10" i="10" s="1"/>
  <c r="BL35" i="10" l="1"/>
  <c r="BK55" i="10"/>
  <c r="BK59" i="10" s="1"/>
  <c r="BK49" i="10"/>
  <c r="BK57" i="10" s="1"/>
  <c r="BK42" i="10"/>
  <c r="BK58" i="10" s="1"/>
  <c r="BK10" i="10" s="1"/>
  <c r="BM35" i="10" l="1"/>
  <c r="BL55" i="10"/>
  <c r="BL59" i="10" s="1"/>
  <c r="BL49" i="10"/>
  <c r="BL57" i="10" s="1"/>
  <c r="BL42" i="10"/>
  <c r="BL58" i="10" s="1"/>
  <c r="BL10" i="10" s="1"/>
  <c r="BN35" i="10" l="1"/>
  <c r="BM49" i="10"/>
  <c r="BM57" i="10" s="1"/>
  <c r="BM55" i="10"/>
  <c r="BM59" i="10" s="1"/>
  <c r="BM42" i="10"/>
  <c r="BM58" i="10" s="1"/>
  <c r="BM10" i="10" s="1"/>
  <c r="BO35" i="10" l="1"/>
  <c r="BN55" i="10"/>
  <c r="BN59" i="10" s="1"/>
  <c r="BN49" i="10"/>
  <c r="BN57" i="10" s="1"/>
  <c r="BN42" i="10"/>
  <c r="BN58" i="10" s="1"/>
  <c r="BN10" i="10" s="1"/>
  <c r="BP35" i="10" l="1"/>
  <c r="BO49" i="10"/>
  <c r="BO57" i="10" s="1"/>
  <c r="BO55" i="10"/>
  <c r="BO59" i="10" s="1"/>
  <c r="BO42" i="10"/>
  <c r="BO58" i="10" s="1"/>
  <c r="BO10" i="10" s="1"/>
  <c r="BQ35" i="10" l="1"/>
  <c r="BP55" i="10"/>
  <c r="BP59" i="10" s="1"/>
  <c r="BP49" i="10"/>
  <c r="BP57" i="10" s="1"/>
  <c r="BP42" i="10"/>
  <c r="BP58" i="10" s="1"/>
  <c r="BP10" i="10" s="1"/>
  <c r="BR35" i="10" l="1"/>
  <c r="BQ49" i="10"/>
  <c r="BQ57" i="10" s="1"/>
  <c r="BQ55" i="10"/>
  <c r="BQ59" i="10" s="1"/>
  <c r="BQ42" i="10"/>
  <c r="BQ58" i="10" s="1"/>
  <c r="BQ10" i="10" s="1"/>
  <c r="BS35" i="10" l="1"/>
  <c r="BR49" i="10"/>
  <c r="BR57" i="10" s="1"/>
  <c r="BR55" i="10"/>
  <c r="BR59" i="10" s="1"/>
  <c r="BR42" i="10"/>
  <c r="BR58" i="10" s="1"/>
  <c r="BR10" i="10" s="1"/>
  <c r="BS55" i="10" l="1"/>
  <c r="BS59" i="10" s="1"/>
  <c r="BS49" i="10"/>
  <c r="BS57" i="10" s="1"/>
  <c r="BS42" i="10"/>
  <c r="BS58" i="10" s="1"/>
  <c r="BS10" i="10" s="1"/>
  <c r="BT35" i="10"/>
  <c r="BU35" i="10" l="1"/>
  <c r="BT55" i="10"/>
  <c r="BT59" i="10" s="1"/>
  <c r="BT49" i="10"/>
  <c r="BT57" i="10" s="1"/>
  <c r="BT42" i="10"/>
  <c r="BT58" i="10" s="1"/>
  <c r="BT10" i="10" s="1"/>
  <c r="BV35" i="10" l="1"/>
  <c r="BU49" i="10"/>
  <c r="BU57" i="10" s="1"/>
  <c r="BU55" i="10"/>
  <c r="BU59" i="10" s="1"/>
  <c r="BU42" i="10"/>
  <c r="BU58" i="10" s="1"/>
  <c r="BU10" i="10" s="1"/>
  <c r="BW35" i="10" l="1"/>
  <c r="BV55" i="10"/>
  <c r="BV59" i="10" s="1"/>
  <c r="BV49" i="10"/>
  <c r="BV57" i="10" s="1"/>
  <c r="BV42" i="10"/>
  <c r="BV58" i="10" s="1"/>
  <c r="BV10" i="10" s="1"/>
  <c r="BX35" i="10" l="1"/>
  <c r="BW55" i="10"/>
  <c r="BW59" i="10" s="1"/>
  <c r="BW49" i="10"/>
  <c r="BW57" i="10" s="1"/>
  <c r="BW42" i="10"/>
  <c r="BW58" i="10" s="1"/>
  <c r="BW10" i="10" s="1"/>
  <c r="BY35" i="10" l="1"/>
  <c r="BX49" i="10"/>
  <c r="BX57" i="10" s="1"/>
  <c r="BX55" i="10"/>
  <c r="BX59" i="10" s="1"/>
  <c r="BX42" i="10"/>
  <c r="BX58" i="10" s="1"/>
  <c r="BX10" i="10" s="1"/>
  <c r="BZ35" i="10" l="1"/>
  <c r="BY49" i="10"/>
  <c r="BY57" i="10" s="1"/>
  <c r="BY55" i="10"/>
  <c r="BY59" i="10" s="1"/>
  <c r="BY42" i="10"/>
  <c r="BY58" i="10" s="1"/>
  <c r="BY10" i="10" s="1"/>
  <c r="CA35" i="10" l="1"/>
  <c r="BZ55" i="10"/>
  <c r="BZ59" i="10" s="1"/>
  <c r="BZ49" i="10"/>
  <c r="BZ57" i="10" s="1"/>
  <c r="BZ42" i="10"/>
  <c r="BZ58" i="10" s="1"/>
  <c r="BZ10" i="10" s="1"/>
  <c r="CB35" i="10" l="1"/>
  <c r="CA55" i="10"/>
  <c r="CA59" i="10" s="1"/>
  <c r="CA49" i="10"/>
  <c r="CA57" i="10" s="1"/>
  <c r="CA42" i="10"/>
  <c r="CA58" i="10" s="1"/>
  <c r="CA10" i="10" s="1"/>
  <c r="CC35" i="10" l="1"/>
  <c r="CB55" i="10"/>
  <c r="CB59" i="10" s="1"/>
  <c r="CB49" i="10"/>
  <c r="CB57" i="10" s="1"/>
  <c r="CB42" i="10"/>
  <c r="CB58" i="10" s="1"/>
  <c r="CB10" i="10" s="1"/>
  <c r="CD35" i="10" l="1"/>
  <c r="CC55" i="10"/>
  <c r="CC59" i="10" s="1"/>
  <c r="CC49" i="10"/>
  <c r="CC57" i="10" s="1"/>
  <c r="CC42" i="10"/>
  <c r="CC58" i="10" s="1"/>
  <c r="CC10" i="10" s="1"/>
  <c r="CE35" i="10" l="1"/>
  <c r="CD49" i="10"/>
  <c r="CD57" i="10" s="1"/>
  <c r="CD55" i="10"/>
  <c r="CD59" i="10" s="1"/>
  <c r="CD42" i="10"/>
  <c r="CD58" i="10" s="1"/>
  <c r="CD10" i="10" s="1"/>
  <c r="CF35" i="10" l="1"/>
  <c r="CE55" i="10"/>
  <c r="CE59" i="10" s="1"/>
  <c r="CE49" i="10"/>
  <c r="CE57" i="10" s="1"/>
  <c r="CE42" i="10"/>
  <c r="CE58" i="10" s="1"/>
  <c r="CE10" i="10" s="1"/>
  <c r="CG35" i="10" l="1"/>
  <c r="CF49" i="10"/>
  <c r="CF57" i="10" s="1"/>
  <c r="CF55" i="10"/>
  <c r="CF59" i="10" s="1"/>
  <c r="CF42" i="10"/>
  <c r="CF58" i="10" s="1"/>
  <c r="CF10" i="10" s="1"/>
  <c r="CH35" i="10" l="1"/>
  <c r="CG55" i="10"/>
  <c r="CG59" i="10" s="1"/>
  <c r="CG49" i="10"/>
  <c r="CG57" i="10" s="1"/>
  <c r="CG42" i="10"/>
  <c r="CG58" i="10" s="1"/>
  <c r="CG10" i="10" s="1"/>
  <c r="CI35" i="10" l="1"/>
  <c r="CH49" i="10"/>
  <c r="CH57" i="10" s="1"/>
  <c r="CH55" i="10"/>
  <c r="CH59" i="10" s="1"/>
  <c r="CH42" i="10"/>
  <c r="CH58" i="10" s="1"/>
  <c r="CH10" i="10" s="1"/>
  <c r="CJ35" i="10" l="1"/>
  <c r="CI55" i="10"/>
  <c r="CI59" i="10" s="1"/>
  <c r="CI49" i="10"/>
  <c r="CI57" i="10" s="1"/>
  <c r="CI42" i="10"/>
  <c r="CI58" i="10" s="1"/>
  <c r="CI10" i="10" s="1"/>
  <c r="CK35" i="10" l="1"/>
  <c r="CJ49" i="10"/>
  <c r="CJ57" i="10" s="1"/>
  <c r="CJ55" i="10"/>
  <c r="CJ59" i="10" s="1"/>
  <c r="CJ42" i="10"/>
  <c r="CJ58" i="10" s="1"/>
  <c r="CJ10" i="10" s="1"/>
  <c r="CL35" i="10" l="1"/>
  <c r="CK49" i="10"/>
  <c r="CK57" i="10" s="1"/>
  <c r="CK55" i="10"/>
  <c r="CK59" i="10" s="1"/>
  <c r="CK42" i="10"/>
  <c r="CK58" i="10" s="1"/>
  <c r="CK10" i="10" s="1"/>
  <c r="CM35" i="10" l="1"/>
  <c r="CL55" i="10"/>
  <c r="CL59" i="10" s="1"/>
  <c r="CL49" i="10"/>
  <c r="CL57" i="10" s="1"/>
  <c r="CL42" i="10"/>
  <c r="CL58" i="10" s="1"/>
  <c r="CL10" i="10" s="1"/>
  <c r="CN35" i="10" l="1"/>
  <c r="CM55" i="10"/>
  <c r="CM59" i="10" s="1"/>
  <c r="CM49" i="10"/>
  <c r="CM57" i="10" s="1"/>
  <c r="CM42" i="10"/>
  <c r="CM58" i="10" s="1"/>
  <c r="CM10" i="10" s="1"/>
  <c r="CO35" i="10" l="1"/>
  <c r="CN55" i="10"/>
  <c r="CN59" i="10" s="1"/>
  <c r="CN49" i="10"/>
  <c r="CN57" i="10" s="1"/>
  <c r="CN42" i="10"/>
  <c r="CN58" i="10" s="1"/>
  <c r="CN10" i="10" s="1"/>
  <c r="CP35" i="10" l="1"/>
  <c r="CO49" i="10"/>
  <c r="CO57" i="10" s="1"/>
  <c r="CO55" i="10"/>
  <c r="CO59" i="10" s="1"/>
  <c r="CO42" i="10"/>
  <c r="CO58" i="10" s="1"/>
  <c r="CO10" i="10" s="1"/>
  <c r="CQ35" i="10" l="1"/>
  <c r="CP55" i="10"/>
  <c r="CP59" i="10" s="1"/>
  <c r="CP49" i="10"/>
  <c r="CP57" i="10" s="1"/>
  <c r="CP42" i="10"/>
  <c r="CP58" i="10" s="1"/>
  <c r="CP10" i="10" s="1"/>
  <c r="CR35" i="10" l="1"/>
  <c r="CQ55" i="10"/>
  <c r="CQ59" i="10" s="1"/>
  <c r="CQ49" i="10"/>
  <c r="CQ57" i="10" s="1"/>
  <c r="CQ42" i="10"/>
  <c r="CQ58" i="10" s="1"/>
  <c r="CQ10" i="10" s="1"/>
  <c r="CS35" i="10" l="1"/>
  <c r="CR55" i="10"/>
  <c r="CR59" i="10" s="1"/>
  <c r="CR49" i="10"/>
  <c r="CR57" i="10" s="1"/>
  <c r="CR42" i="10"/>
  <c r="CR58" i="10" s="1"/>
  <c r="CR10" i="10" s="1"/>
  <c r="CT35" i="10" l="1"/>
  <c r="CS49" i="10"/>
  <c r="CS57" i="10" s="1"/>
  <c r="CS55" i="10"/>
  <c r="CS59" i="10" s="1"/>
  <c r="CS42" i="10"/>
  <c r="CS58" i="10" s="1"/>
  <c r="CS10" i="10" s="1"/>
  <c r="CU35" i="10" l="1"/>
  <c r="CT49" i="10"/>
  <c r="CT57" i="10" s="1"/>
  <c r="CT55" i="10"/>
  <c r="CT59" i="10" s="1"/>
  <c r="CT42" i="10"/>
  <c r="CT58" i="10" s="1"/>
  <c r="CT10" i="10" s="1"/>
  <c r="CV35" i="10" l="1"/>
  <c r="CU55" i="10"/>
  <c r="CU59" i="10" s="1"/>
  <c r="CU49" i="10"/>
  <c r="CU57" i="10" s="1"/>
  <c r="CU42" i="10"/>
  <c r="CU58" i="10" s="1"/>
  <c r="CU10" i="10" s="1"/>
  <c r="CW35" i="10" l="1"/>
  <c r="CV49" i="10"/>
  <c r="CV57" i="10" s="1"/>
  <c r="CV55" i="10"/>
  <c r="CV59" i="10" s="1"/>
  <c r="CV42" i="10"/>
  <c r="CV58" i="10" s="1"/>
  <c r="CV10" i="10" s="1"/>
  <c r="CX35" i="10" l="1"/>
  <c r="CW55" i="10"/>
  <c r="CW59" i="10" s="1"/>
  <c r="CW49" i="10"/>
  <c r="CW57" i="10" s="1"/>
  <c r="CW42" i="10"/>
  <c r="CW58" i="10" s="1"/>
  <c r="CW10" i="10" s="1"/>
  <c r="CY35" i="10" l="1"/>
  <c r="CX49" i="10"/>
  <c r="CX57" i="10" s="1"/>
  <c r="CX55" i="10"/>
  <c r="CX59" i="10" s="1"/>
  <c r="CX42" i="10"/>
  <c r="CX58" i="10" s="1"/>
  <c r="CX10" i="10" s="1"/>
  <c r="CZ35" i="10" l="1"/>
  <c r="CY55" i="10"/>
  <c r="CY59" i="10" s="1"/>
  <c r="CY49" i="10"/>
  <c r="CY57" i="10" s="1"/>
  <c r="CY42" i="10"/>
  <c r="CY58" i="10" s="1"/>
  <c r="CY10" i="10" s="1"/>
  <c r="DA35" i="10" l="1"/>
  <c r="CZ55" i="10"/>
  <c r="CZ59" i="10" s="1"/>
  <c r="CZ49" i="10"/>
  <c r="CZ57" i="10" s="1"/>
  <c r="CZ42" i="10"/>
  <c r="CZ58" i="10" s="1"/>
  <c r="CZ10" i="10" s="1"/>
  <c r="DB35" i="10" l="1"/>
  <c r="DC35" i="10" s="1"/>
  <c r="DA49" i="10"/>
  <c r="DA57" i="10" s="1"/>
  <c r="DA55" i="10"/>
  <c r="DA59" i="10" s="1"/>
  <c r="DA42" i="10"/>
  <c r="DA58" i="10" s="1"/>
  <c r="DA10" i="10" s="1"/>
  <c r="DD35" i="10" l="1"/>
  <c r="DC42" i="10"/>
  <c r="DC58" i="10" s="1"/>
  <c r="DC10" i="10" s="1"/>
  <c r="DC49" i="10"/>
  <c r="DC57" i="10" s="1"/>
  <c r="DC55" i="10"/>
  <c r="DC59" i="10" s="1"/>
  <c r="DB49" i="10"/>
  <c r="DB57" i="10" s="1"/>
  <c r="DB55" i="10"/>
  <c r="DB59" i="10" s="1"/>
  <c r="DB42" i="10"/>
  <c r="DB58" i="10" s="1"/>
  <c r="DB10" i="10" s="1"/>
  <c r="DE35" i="10" l="1"/>
  <c r="DD42" i="10"/>
  <c r="DD58" i="10" s="1"/>
  <c r="DD10" i="10" s="1"/>
  <c r="DD49" i="10"/>
  <c r="DD57" i="10" s="1"/>
  <c r="DD55" i="10"/>
  <c r="DD59" i="10" s="1"/>
  <c r="DF35" i="10" l="1"/>
  <c r="DE42" i="10"/>
  <c r="DE58" i="10" s="1"/>
  <c r="DE10" i="10" s="1"/>
  <c r="DE49" i="10"/>
  <c r="DE57" i="10" s="1"/>
  <c r="DE55" i="10"/>
  <c r="DE59" i="10" s="1"/>
  <c r="DG35" i="10" l="1"/>
  <c r="DF42" i="10"/>
  <c r="DF58" i="10" s="1"/>
  <c r="DF10" i="10" s="1"/>
  <c r="DF49" i="10"/>
  <c r="DF57" i="10" s="1"/>
  <c r="DF55" i="10"/>
  <c r="DF59" i="10" s="1"/>
  <c r="DH35" i="10" l="1"/>
  <c r="DG42" i="10"/>
  <c r="DG58" i="10" s="1"/>
  <c r="DG10" i="10" s="1"/>
  <c r="DG49" i="10"/>
  <c r="DG57" i="10" s="1"/>
  <c r="DG55" i="10"/>
  <c r="DG59" i="10" s="1"/>
  <c r="DI35" i="10" l="1"/>
  <c r="DH42" i="10"/>
  <c r="DH58" i="10" s="1"/>
  <c r="DH10" i="10" s="1"/>
  <c r="DH49" i="10"/>
  <c r="DH57" i="10" s="1"/>
  <c r="DH55" i="10"/>
  <c r="DH59" i="10" s="1"/>
  <c r="DJ35" i="10" l="1"/>
  <c r="DI42" i="10"/>
  <c r="DI58" i="10" s="1"/>
  <c r="DI10" i="10" s="1"/>
  <c r="DI49" i="10"/>
  <c r="DI57" i="10" s="1"/>
  <c r="DI55" i="10"/>
  <c r="DI59" i="10" s="1"/>
  <c r="DK35" i="10" l="1"/>
  <c r="DJ42" i="10"/>
  <c r="DJ58" i="10" s="1"/>
  <c r="DJ10" i="10" s="1"/>
  <c r="DJ49" i="10"/>
  <c r="DJ57" i="10" s="1"/>
  <c r="DJ55" i="10"/>
  <c r="DJ59" i="10" s="1"/>
  <c r="DL35" i="10" l="1"/>
  <c r="DK55" i="10"/>
  <c r="DK59" i="10" s="1"/>
  <c r="DK42" i="10"/>
  <c r="DK58" i="10" s="1"/>
  <c r="DK10" i="10" s="1"/>
  <c r="DK49" i="10"/>
  <c r="DK57" i="10" s="1"/>
  <c r="DM35" i="10" l="1"/>
  <c r="DL42" i="10"/>
  <c r="DL58" i="10" s="1"/>
  <c r="DL10" i="10" s="1"/>
  <c r="DL55" i="10"/>
  <c r="DL59" i="10" s="1"/>
  <c r="DL49" i="10"/>
  <c r="DL57" i="10" s="1"/>
  <c r="DN35" i="10" l="1"/>
  <c r="DM42" i="10"/>
  <c r="DM58" i="10" s="1"/>
  <c r="DM10" i="10" s="1"/>
  <c r="DM49" i="10"/>
  <c r="DM57" i="10" s="1"/>
  <c r="DM55" i="10"/>
  <c r="DM59" i="10" s="1"/>
  <c r="DO35" i="10" l="1"/>
  <c r="DN49" i="10"/>
  <c r="DN57" i="10" s="1"/>
  <c r="DN42" i="10"/>
  <c r="DN58" i="10" s="1"/>
  <c r="DN10" i="10" s="1"/>
  <c r="DN55" i="10"/>
  <c r="DN59" i="10" s="1"/>
  <c r="DP35" i="10" l="1"/>
  <c r="DO49" i="10"/>
  <c r="DO57" i="10" s="1"/>
  <c r="DO42" i="10"/>
  <c r="DO58" i="10" s="1"/>
  <c r="DO10" i="10" s="1"/>
  <c r="DO55" i="10"/>
  <c r="DO59" i="10" s="1"/>
  <c r="DQ35" i="10" l="1"/>
  <c r="DP55" i="10"/>
  <c r="DP59" i="10" s="1"/>
  <c r="DP49" i="10"/>
  <c r="DP57" i="10" s="1"/>
  <c r="DP42" i="10"/>
  <c r="DP58" i="10" s="1"/>
  <c r="DP10" i="10" s="1"/>
  <c r="DR35" i="10" l="1"/>
  <c r="DQ55" i="10"/>
  <c r="DQ59" i="10" s="1"/>
  <c r="DQ49" i="10"/>
  <c r="DQ57" i="10" s="1"/>
  <c r="DQ42" i="10"/>
  <c r="DQ58" i="10" s="1"/>
  <c r="DQ10" i="10" s="1"/>
  <c r="DS35" i="10" l="1"/>
  <c r="DR55" i="10"/>
  <c r="DR59" i="10" s="1"/>
  <c r="DR49" i="10"/>
  <c r="DR57" i="10" s="1"/>
  <c r="DR42" i="10"/>
  <c r="DR58" i="10" s="1"/>
  <c r="DR10" i="10" s="1"/>
  <c r="DT35" i="10" l="1"/>
  <c r="DS55" i="10"/>
  <c r="DS59" i="10" s="1"/>
  <c r="DS49" i="10"/>
  <c r="DS57" i="10" s="1"/>
  <c r="DS42" i="10"/>
  <c r="DS58" i="10" s="1"/>
  <c r="DS10" i="10" s="1"/>
  <c r="DU35" i="10" l="1"/>
  <c r="DT55" i="10"/>
  <c r="DT59" i="10" s="1"/>
  <c r="DT49" i="10"/>
  <c r="DT57" i="10" s="1"/>
  <c r="DT42" i="10"/>
  <c r="DT58" i="10" s="1"/>
  <c r="DT10" i="10" s="1"/>
  <c r="DV35" i="10" l="1"/>
  <c r="DU55" i="10"/>
  <c r="DU59" i="10" s="1"/>
  <c r="DU49" i="10"/>
  <c r="DU57" i="10" s="1"/>
  <c r="DU42" i="10"/>
  <c r="DU58" i="10" s="1"/>
  <c r="DU10" i="10" s="1"/>
  <c r="DW35" i="10" l="1"/>
  <c r="DV55" i="10"/>
  <c r="DV59" i="10" s="1"/>
  <c r="DV49" i="10"/>
  <c r="DV57" i="10" s="1"/>
  <c r="DV42" i="10"/>
  <c r="DV58" i="10" s="1"/>
  <c r="DV10" i="10" s="1"/>
  <c r="DX35" i="10" l="1"/>
  <c r="DW55" i="10"/>
  <c r="DW59" i="10" s="1"/>
  <c r="DW49" i="10"/>
  <c r="DW57" i="10" s="1"/>
  <c r="DW42" i="10"/>
  <c r="DW58" i="10" s="1"/>
  <c r="DW10" i="10" s="1"/>
  <c r="DY35" i="10" l="1"/>
  <c r="DX55" i="10"/>
  <c r="DX59" i="10" s="1"/>
  <c r="DX49" i="10"/>
  <c r="DX57" i="10" s="1"/>
  <c r="DX42" i="10"/>
  <c r="DX58" i="10" s="1"/>
  <c r="DX10" i="10" s="1"/>
  <c r="DZ35" i="10" l="1"/>
  <c r="DY55" i="10"/>
  <c r="DY59" i="10" s="1"/>
  <c r="DY49" i="10"/>
  <c r="DY57" i="10" s="1"/>
  <c r="DY42" i="10"/>
  <c r="DY58" i="10" s="1"/>
  <c r="DY10" i="10" s="1"/>
  <c r="EA35" i="10" l="1"/>
  <c r="DZ55" i="10"/>
  <c r="DZ59" i="10" s="1"/>
  <c r="DZ42" i="10"/>
  <c r="DZ58" i="10" s="1"/>
  <c r="DZ10" i="10" s="1"/>
  <c r="DZ49" i="10"/>
  <c r="DZ57" i="10" s="1"/>
  <c r="EB35" i="10" l="1"/>
  <c r="EA42" i="10"/>
  <c r="EA58" i="10" s="1"/>
  <c r="EA10" i="10" s="1"/>
  <c r="EA55" i="10"/>
  <c r="EA59" i="10" s="1"/>
  <c r="EA49" i="10"/>
  <c r="EA57" i="10" s="1"/>
  <c r="EC35" i="10" l="1"/>
  <c r="EB42" i="10"/>
  <c r="EB58" i="10" s="1"/>
  <c r="EB10" i="10" s="1"/>
  <c r="EB55" i="10"/>
  <c r="EB59" i="10" s="1"/>
  <c r="EB49" i="10"/>
  <c r="EB57" i="10" s="1"/>
  <c r="ED35" i="10" l="1"/>
  <c r="EC42" i="10"/>
  <c r="EC58" i="10" s="1"/>
  <c r="EC10" i="10" s="1"/>
  <c r="EC49" i="10"/>
  <c r="EC57" i="10" s="1"/>
  <c r="EC55" i="10"/>
  <c r="EC59" i="10" s="1"/>
  <c r="EE35" i="10" l="1"/>
  <c r="ED49" i="10"/>
  <c r="ED57" i="10" s="1"/>
  <c r="ED42" i="10"/>
  <c r="ED58" i="10" s="1"/>
  <c r="ED10" i="10" s="1"/>
  <c r="ED55" i="10"/>
  <c r="ED59" i="10" s="1"/>
  <c r="EF35" i="10" l="1"/>
  <c r="EE49" i="10"/>
  <c r="EE57" i="10" s="1"/>
  <c r="EE42" i="10"/>
  <c r="EE58" i="10" s="1"/>
  <c r="EE10" i="10" s="1"/>
  <c r="EE55" i="10"/>
  <c r="EE59" i="10" s="1"/>
  <c r="EG35" i="10" l="1"/>
  <c r="EF55" i="10"/>
  <c r="EF59" i="10" s="1"/>
  <c r="EF49" i="10"/>
  <c r="EF57" i="10" s="1"/>
  <c r="EF42" i="10"/>
  <c r="EF58" i="10" s="1"/>
  <c r="EF10" i="10" s="1"/>
  <c r="EH35" i="10" l="1"/>
  <c r="EG55" i="10"/>
  <c r="EG59" i="10" s="1"/>
  <c r="EG49" i="10"/>
  <c r="EG57" i="10" s="1"/>
  <c r="EG42" i="10"/>
  <c r="EG58" i="10" s="1"/>
  <c r="EG10" i="10" s="1"/>
  <c r="EI35" i="10" l="1"/>
  <c r="EH55" i="10"/>
  <c r="EH59" i="10" s="1"/>
  <c r="EH49" i="10"/>
  <c r="EH57" i="10" s="1"/>
  <c r="EH42" i="10"/>
  <c r="EH58" i="10" s="1"/>
  <c r="EH10" i="10" s="1"/>
  <c r="EJ35" i="10" l="1"/>
  <c r="EI55" i="10"/>
  <c r="EI59" i="10" s="1"/>
  <c r="EI49" i="10"/>
  <c r="EI57" i="10" s="1"/>
  <c r="EI42" i="10"/>
  <c r="EI58" i="10" s="1"/>
  <c r="EI10" i="10" s="1"/>
  <c r="EK35" i="10" l="1"/>
  <c r="EJ55" i="10"/>
  <c r="EJ59" i="10" s="1"/>
  <c r="EJ49" i="10"/>
  <c r="EJ57" i="10" s="1"/>
  <c r="EJ42" i="10"/>
  <c r="EJ58" i="10" s="1"/>
  <c r="EJ10" i="10" s="1"/>
  <c r="EL35" i="10" l="1"/>
  <c r="EK55" i="10"/>
  <c r="EK59" i="10" s="1"/>
  <c r="EK49" i="10"/>
  <c r="EK57" i="10" s="1"/>
  <c r="EK42" i="10"/>
  <c r="EK58" i="10" s="1"/>
  <c r="EK10" i="10" s="1"/>
  <c r="EM35" i="10" l="1"/>
  <c r="EL55" i="10"/>
  <c r="EL59" i="10" s="1"/>
  <c r="EL49" i="10"/>
  <c r="EL57" i="10" s="1"/>
  <c r="EL42" i="10"/>
  <c r="EL58" i="10" s="1"/>
  <c r="EL10" i="10" s="1"/>
  <c r="EN35" i="10" l="1"/>
  <c r="EM55" i="10"/>
  <c r="EM59" i="10" s="1"/>
  <c r="EM49" i="10"/>
  <c r="EM57" i="10" s="1"/>
  <c r="EM42" i="10"/>
  <c r="EM58" i="10" s="1"/>
  <c r="EM10" i="10" s="1"/>
  <c r="EO35" i="10" l="1"/>
  <c r="EN55" i="10"/>
  <c r="EN59" i="10" s="1"/>
  <c r="EN49" i="10"/>
  <c r="EN57" i="10" s="1"/>
  <c r="EN42" i="10"/>
  <c r="EN58" i="10" s="1"/>
  <c r="EN10" i="10" s="1"/>
  <c r="EP35" i="10" l="1"/>
  <c r="EO55" i="10"/>
  <c r="EO59" i="10" s="1"/>
  <c r="EO49" i="10"/>
  <c r="EO57" i="10" s="1"/>
  <c r="EO42" i="10"/>
  <c r="EO58" i="10" s="1"/>
  <c r="EO10" i="10" s="1"/>
  <c r="EQ35" i="10" l="1"/>
  <c r="EP55" i="10"/>
  <c r="EP59" i="10" s="1"/>
  <c r="EP49" i="10"/>
  <c r="EP57" i="10" s="1"/>
  <c r="EP42" i="10"/>
  <c r="EP58" i="10" s="1"/>
  <c r="EP10" i="10" s="1"/>
  <c r="ER35" i="10" l="1"/>
  <c r="EQ42" i="10"/>
  <c r="EQ58" i="10" s="1"/>
  <c r="EQ10" i="10" s="1"/>
  <c r="EQ49" i="10"/>
  <c r="EQ57" i="10" s="1"/>
  <c r="EQ55" i="10"/>
  <c r="EQ59" i="10" s="1"/>
  <c r="ES35" i="10" l="1"/>
  <c r="ER55" i="10"/>
  <c r="ER59" i="10" s="1"/>
  <c r="ER42" i="10"/>
  <c r="ER58" i="10" s="1"/>
  <c r="ER10" i="10" s="1"/>
  <c r="ER49" i="10"/>
  <c r="ER57" i="10" s="1"/>
  <c r="ET35" i="10" l="1"/>
  <c r="ES55" i="10"/>
  <c r="ES59" i="10" s="1"/>
  <c r="ES42" i="10"/>
  <c r="ES58" i="10" s="1"/>
  <c r="ES10" i="10" s="1"/>
  <c r="ES49" i="10"/>
  <c r="ES57" i="10" s="1"/>
  <c r="EU35" i="10" l="1"/>
  <c r="ET55" i="10"/>
  <c r="ET59" i="10" s="1"/>
  <c r="ET49" i="10"/>
  <c r="ET57" i="10" s="1"/>
  <c r="ET42" i="10"/>
  <c r="ET58" i="10" s="1"/>
  <c r="ET10" i="10" s="1"/>
  <c r="EV35" i="10" l="1"/>
  <c r="EU55" i="10"/>
  <c r="EU59" i="10" s="1"/>
  <c r="EU49" i="10"/>
  <c r="EU57" i="10" s="1"/>
  <c r="EU42" i="10"/>
  <c r="EU58" i="10" s="1"/>
  <c r="EU10" i="10" s="1"/>
  <c r="EW35" i="10" l="1"/>
  <c r="EV49" i="10"/>
  <c r="EV57" i="10" s="1"/>
  <c r="EV55" i="10"/>
  <c r="EV59" i="10" s="1"/>
  <c r="EV42" i="10"/>
  <c r="EV58" i="10" s="1"/>
  <c r="EV10" i="10" s="1"/>
  <c r="EX35" i="10" l="1"/>
  <c r="EW49" i="10"/>
  <c r="EW57" i="10" s="1"/>
  <c r="EW55" i="10"/>
  <c r="EW59" i="10" s="1"/>
  <c r="EW42" i="10"/>
  <c r="EW58" i="10" s="1"/>
  <c r="EW10" i="10" s="1"/>
  <c r="EY35" i="10" l="1"/>
  <c r="EX42" i="10"/>
  <c r="EX58" i="10" s="1"/>
  <c r="EX10" i="10" s="1"/>
  <c r="EX49" i="10"/>
  <c r="EX57" i="10" s="1"/>
  <c r="EX55" i="10"/>
  <c r="EX59" i="10" s="1"/>
  <c r="EY42" i="10" l="1"/>
  <c r="EY58" i="10" s="1"/>
  <c r="EY10" i="10" s="1"/>
  <c r="EY49" i="10"/>
  <c r="EY57" i="10" s="1"/>
  <c r="EY55" i="10"/>
  <c r="EY59"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<sst xmlns="http://schemas.openxmlformats.org/spreadsheetml/2006/main" count="258" uniqueCount="147">
  <si>
    <t>Hrs per interview/Working hrs per day</t>
  </si>
  <si>
    <t>Hrs per contact test/Working hrs per day</t>
  </si>
  <si>
    <t>Hrs per notification/Working hrs per day x No of cases</t>
  </si>
  <si>
    <t>Hrs per follow-up/Working hrs per day x No of cases x % Followed-up</t>
  </si>
  <si>
    <t>WHO Interim Guidance for Digital tools for COVID-19 contact tracing</t>
  </si>
  <si>
    <t>Инструмент перспективного планирования</t>
  </si>
  <si>
    <t>Выберите источник данных -&gt;</t>
  </si>
  <si>
    <t>Португалия</t>
  </si>
  <si>
    <t>Дата</t>
  </si>
  <si>
    <t>Число новых случаев</t>
  </si>
  <si>
    <t>Требуемое число сотрудников</t>
  </si>
  <si>
    <t>Случаи в процессе ведения</t>
  </si>
  <si>
    <t>Закрываемые случаи</t>
  </si>
  <si>
    <t>Число сотрудников на один случай (медианное)</t>
  </si>
  <si>
    <t>Число сотрудников на один случай (нижнее)</t>
  </si>
  <si>
    <t>Число сотрудников на один случай (верхнее)</t>
  </si>
  <si>
    <t>Нижнее</t>
  </si>
  <si>
    <t>Медианное</t>
  </si>
  <si>
    <t>Верхнее</t>
  </si>
  <si>
    <t>Неопределенность</t>
  </si>
  <si>
    <t xml:space="preserve">Число сотрудников на один случай (верхнее) </t>
  </si>
  <si>
    <t>Параметры модели</t>
  </si>
  <si>
    <t>Родовые параметры</t>
  </si>
  <si>
    <t>Процент неопределенности</t>
  </si>
  <si>
    <t>Влияние социального дистанцирования (число контактов на один случай)</t>
  </si>
  <si>
    <t>Низкое/Нет</t>
  </si>
  <si>
    <t>Высокое/Сильное</t>
  </si>
  <si>
    <t>Задается пользователем</t>
  </si>
  <si>
    <t>Мин.</t>
  </si>
  <si>
    <t>Макс.</t>
  </si>
  <si>
    <t>Процент</t>
  </si>
  <si>
    <t>Время на поездку для  проведения интервью, включая обратную дорогу</t>
  </si>
  <si>
    <t>В городских условиях (минут)</t>
  </si>
  <si>
    <t>В условиях сельской местности (минут)</t>
  </si>
  <si>
    <t>Процент интервью, требующих выезда (не по телефону)</t>
  </si>
  <si>
    <t>Процент времени, которое требуется для поездок в сельскую местность (0% - все в городе)</t>
  </si>
  <si>
    <t>Продолжительность интервью со случаем (минут)</t>
  </si>
  <si>
    <t>Время для классифицирования каждого контакта как имеющего высокий или низкий риск (минут)</t>
  </si>
  <si>
    <t>Продолжительность первоначального интервью с контактом (минут)</t>
  </si>
  <si>
    <t>Время для ввода интервью  с каждым контактом в базу данных (минут)</t>
  </si>
  <si>
    <t>Продолжительность интервью в целях ежедневного мониторинга (минут)</t>
  </si>
  <si>
    <t>Уведомление, консультирование и сортировка симптомного контакта (минут)</t>
  </si>
  <si>
    <t>Процент контактов, которые становятся симптомными</t>
  </si>
  <si>
    <t>Процент симптомных контактов, нуждающихся в лечении</t>
  </si>
  <si>
    <t>Повышение оперативности при выполнении одного из того же мероприятия, но выполняемого с помощью онлайновой платформы/средства</t>
  </si>
  <si>
    <t>Реагирование на вспышку</t>
  </si>
  <si>
    <t>Отслеживание симптомов</t>
  </si>
  <si>
    <t>Отслеживание/слежение за пространственной близостью</t>
  </si>
  <si>
    <t>Параметры по каждому этапу</t>
  </si>
  <si>
    <t>Выявление</t>
  </si>
  <si>
    <t>Информирование</t>
  </si>
  <si>
    <t>Ведение и мониторинг</t>
  </si>
  <si>
    <t>Тестирование и изолирование</t>
  </si>
  <si>
    <t>Страновые данные</t>
  </si>
  <si>
    <t>Дата начала.  -&gt;</t>
  </si>
  <si>
    <t>Страна   -&gt;</t>
  </si>
  <si>
    <t>Соединенное Королевство</t>
  </si>
  <si>
    <t>Узбекистан</t>
  </si>
  <si>
    <t>Армения</t>
  </si>
  <si>
    <t>Кыргызстан</t>
  </si>
  <si>
    <t>Другая 1</t>
  </si>
  <si>
    <t>Другая 2</t>
  </si>
  <si>
    <t>Другая 3</t>
  </si>
  <si>
    <t>Другая 4</t>
  </si>
  <si>
    <t>Другая 5</t>
  </si>
  <si>
    <t>Параметры благодаря цифровым средствам</t>
  </si>
  <si>
    <t>Число сотрудников для начальных случаев</t>
  </si>
  <si>
    <t>Время для создания списка контактов (минут)</t>
  </si>
  <si>
    <t>Время для ввода интервью со случаем в базу данных (минут)</t>
  </si>
  <si>
    <t>Время для обновления статуса контакта в базе данных (минут)</t>
  </si>
  <si>
    <t>Время для направления для оказания помощи одного симптомного контакта (минут)</t>
  </si>
  <si>
    <r>
      <rPr>
        <sz val="14"/>
        <color theme="1"/>
        <rFont val="Calibri"/>
        <family val="2"/>
        <charset val="204"/>
      </rPr>
      <t>Время для получения информации по каждому контакту (минут</t>
    </r>
    <r>
      <rPr>
        <sz val="14"/>
        <color theme="1"/>
        <rFont val="Calibri"/>
        <family val="2"/>
      </rPr>
      <t>)</t>
    </r>
  </si>
  <si>
    <t>Вычисления - нижние границы</t>
  </si>
  <si>
    <t>Вычисления  - медианные значения</t>
  </si>
  <si>
    <t>Как и медианные, но с использованием нижних границ параметров там, где они имеются.</t>
  </si>
  <si>
    <t>Вычисления − верхние границы</t>
  </si>
  <si>
    <t>Как и медианные, но с использованием верхних границ параметров там, где они имеются.</t>
  </si>
  <si>
    <t>Множитель для продолжительности рабочей недели (в часах)</t>
  </si>
  <si>
    <t>Интервью со случаем</t>
  </si>
  <si>
    <t>Уведомление контакта</t>
  </si>
  <si>
    <t>Наблюдение контакта</t>
  </si>
  <si>
    <t>Тестирование контакта</t>
  </si>
  <si>
    <t>Сводка</t>
  </si>
  <si>
    <t>Часы</t>
  </si>
  <si>
    <t>Число сотрудников с поправкой</t>
  </si>
  <si>
    <t>Число случаев в день</t>
  </si>
  <si>
    <t>Число сотрудников в день</t>
  </si>
  <si>
    <t>Число сотрудников в день (день 1)</t>
  </si>
  <si>
    <t>Число сотрудников в день (день 2 и далее)</t>
  </si>
  <si>
    <t>Число сотрудников в день (день 2 и далее...)</t>
  </si>
  <si>
    <t>Интервью со случаем,  уведомление контакта</t>
  </si>
  <si>
    <t>Наблюдение контакта, тестирование контакта</t>
  </si>
  <si>
    <t>Этап</t>
  </si>
  <si>
    <t>Мероприятие в минутах</t>
  </si>
  <si>
    <t>Без цифровых средств</t>
  </si>
  <si>
    <t>Средство отслеживания симптомов</t>
  </si>
  <si>
    <t>Отслеживание пространственной близости</t>
  </si>
  <si>
    <t>Время на поездку для проведения интервью со случаем (если при личной встрече)</t>
  </si>
  <si>
    <t>Создание полного списка контактов (получение личной информации)</t>
  </si>
  <si>
    <t xml:space="preserve">Получение информации о контактах по каждому контакту </t>
  </si>
  <si>
    <t>Ввод интервью со случаем в базу данных</t>
  </si>
  <si>
    <t>Классификация и определение приоритетности в списке контактов (высокий или низкий риск)</t>
  </si>
  <si>
    <t>Число часов на одно интервью со случаем</t>
  </si>
  <si>
    <t>Уведомление контактов</t>
  </si>
  <si>
    <t>Первоначальное интервью с контактом</t>
  </si>
  <si>
    <t>Время на поездку для первоначального интервью с контактом(если при личной встрече)</t>
  </si>
  <si>
    <t>Ввод информации из интервью с контактом в базу данных</t>
  </si>
  <si>
    <t>Число часов для уведомления контакта</t>
  </si>
  <si>
    <t>Отслеживание контактов</t>
  </si>
  <si>
    <t>Ежедневный мониторинг/наблюдение контактов</t>
  </si>
  <si>
    <t>Наблюдение контактов</t>
  </si>
  <si>
    <t>Время на поездку для ежедневного мониторинга/наблюдения контакта (если при личной встрече)</t>
  </si>
  <si>
    <t>Число часов для наблюдения контакта</t>
  </si>
  <si>
    <t>Тестирование контактов</t>
  </si>
  <si>
    <t>Первоначальное уведомление, консультирование  и сортировка симптомных контактов</t>
  </si>
  <si>
    <t>Время на поездку для проведения теста симптомных контактов</t>
  </si>
  <si>
    <t>Число часов для тестирования контакта</t>
  </si>
  <si>
    <t>Обновление статуса контакта в базе данных</t>
  </si>
  <si>
    <t>Время для тестирования и направления на лечение (для нуждающихся в госпитализации)</t>
  </si>
  <si>
    <t>Ускорение за счет процента использования цифровых средств</t>
  </si>
  <si>
    <t>Столбец для возврата</t>
  </si>
  <si>
    <t>Ситуация</t>
  </si>
  <si>
    <t>Среднее число подтвержденных случаев COVID-19 в день, которых нужно отслеживать на протяжении периода наблюдения</t>
  </si>
  <si>
    <t>Уровень социального дистанцирования  (Низкий/Никакой, Средний, Высокий) -&gt;</t>
  </si>
  <si>
    <t>Установлено</t>
  </si>
  <si>
    <t xml:space="preserve">Число </t>
  </si>
  <si>
    <t>Число контактов на один случай</t>
  </si>
  <si>
    <t>Уровень социального дистанцирования низкий/никакой, например, только совет</t>
  </si>
  <si>
    <t>Средний/слабый уровень социального дистанцирования, например, ограничения поездок</t>
  </si>
  <si>
    <t>Высокий/Сильный, например, требования оставаться дома</t>
  </si>
  <si>
    <t>Определяется пользователем</t>
  </si>
  <si>
    <t>Требуемое число  сотрудников по отслеживанию</t>
  </si>
  <si>
    <t>Дополнительную информацию о типах цифровых средств см.:</t>
  </si>
  <si>
    <t>Варианты стратегии</t>
  </si>
  <si>
    <t>Период наблюдения (дней)</t>
  </si>
  <si>
    <t>Процент наблюдаемых контактов</t>
  </si>
  <si>
    <t>Продолжительность рабочего дня (часов)</t>
  </si>
  <si>
    <t>Использование цифровых средств</t>
  </si>
  <si>
    <t>Число сотрудников для случаев в процессе ведения</t>
  </si>
  <si>
    <r>
      <t>Этот рабочий лист позволяет вам изменять параметры модели. Они должны быть скорректированы, чтобы соответствовать местным обстоятельствам, если это необходимо. Если такой необходимости нет, их следует отставить без изменений.</t>
    </r>
    <r>
      <rPr>
        <b/>
        <sz val="14"/>
        <rFont val="Calibri"/>
        <family val="2"/>
        <scheme val="minor"/>
      </rPr>
      <t xml:space="preserve">
Родовые параметры </t>
    </r>
    <r>
      <rPr>
        <sz val="14"/>
        <rFont val="Calibri"/>
        <family val="2"/>
        <charset val="204"/>
        <scheme val="minor"/>
      </rPr>
      <t>относятся ко всей электронной таблице. Число случаев всегда зависит от характера социального дистанцирования и соблюдения правила дистанцирования населением. Время на поездку должно корректироваться в соответствии с местной ситуацией, касающейся в поездок.</t>
    </r>
    <r>
      <rPr>
        <sz val="14"/>
        <rFont val="Calibri"/>
        <family val="2"/>
        <scheme val="minor"/>
      </rPr>
      <t xml:space="preserve">
</t>
    </r>
    <r>
      <rPr>
        <b/>
        <sz val="14"/>
        <rFont val="Calibri"/>
        <family val="2"/>
        <charset val="204"/>
        <scheme val="minor"/>
      </rPr>
      <t>Параметрам на этапах процесса отслеживания</t>
    </r>
    <r>
      <rPr>
        <sz val="14"/>
        <rFont val="Calibri"/>
        <family val="2"/>
        <scheme val="minor"/>
      </rPr>
      <t xml:space="preserve"> приданы типичные значения, выведенные из литературы.</t>
    </r>
    <r>
      <rPr>
        <b/>
        <sz val="14"/>
        <rFont val="Calibri"/>
        <family val="2"/>
        <scheme val="minor"/>
      </rPr>
      <t xml:space="preserve">
Параметры за счет приложений</t>
    </r>
    <r>
      <rPr>
        <sz val="14"/>
        <rFont val="Calibri"/>
        <family val="2"/>
        <scheme val="minor"/>
      </rPr>
      <t xml:space="preserve"> учитывают повышение оперативности благодаря использованию цифровых устройств. Улучшения благодаря инструментам  </t>
    </r>
    <r>
      <rPr>
        <b/>
        <sz val="14"/>
        <rFont val="Calibri"/>
        <family val="2"/>
        <scheme val="minor"/>
      </rPr>
      <t>Outbreak response ("Реагирование на вспышку")</t>
    </r>
    <r>
      <rPr>
        <sz val="14"/>
        <rFont val="Calibri"/>
        <family val="2"/>
        <scheme val="minor"/>
      </rPr>
      <t xml:space="preserve"> относятся к интервьированию случаев, ежедневному мониторингу и первоначальному уведомлению контактов. Улучшения благодаря инструментам </t>
    </r>
    <r>
      <rPr>
        <b/>
        <sz val="14"/>
        <rFont val="Calibri"/>
        <family val="2"/>
        <scheme val="minor"/>
      </rPr>
      <t>Proximity tracking/tracing</t>
    </r>
    <r>
      <rPr>
        <sz val="14"/>
        <rFont val="Calibri"/>
        <family val="2"/>
        <scheme val="minor"/>
      </rPr>
      <t xml:space="preserve"> ("</t>
    </r>
    <r>
      <rPr>
        <b/>
        <sz val="14"/>
        <rFont val="Calibri"/>
        <family val="2"/>
        <charset val="204"/>
        <scheme val="minor"/>
      </rPr>
      <t>Отслеживание/слежение за пространственной близостью</t>
    </r>
    <r>
      <rPr>
        <sz val="14"/>
        <rFont val="Calibri"/>
        <family val="2"/>
        <charset val="204"/>
        <scheme val="minor"/>
      </rPr>
      <t>")</t>
    </r>
    <r>
      <rPr>
        <b/>
        <sz val="14"/>
        <rFont val="Calibri"/>
        <family val="2"/>
        <charset val="204"/>
        <scheme val="minor"/>
      </rPr>
      <t xml:space="preserve">  </t>
    </r>
    <r>
      <rPr>
        <sz val="14"/>
        <rFont val="Calibri"/>
        <family val="2"/>
        <charset val="204"/>
        <scheme val="minor"/>
      </rPr>
      <t>относятся к созданию списка контактов и получению информации от каждого контакта</t>
    </r>
    <r>
      <rPr>
        <sz val="14"/>
        <rFont val="Calibri"/>
        <family val="2"/>
        <scheme val="minor"/>
      </rPr>
      <t xml:space="preserve">. Для </t>
    </r>
    <r>
      <rPr>
        <b/>
        <sz val="14"/>
        <rFont val="Calibri"/>
        <family val="2"/>
        <scheme val="minor"/>
      </rPr>
      <t xml:space="preserve">Symptom tracking ("Отслеживание симптомов") </t>
    </r>
    <r>
      <rPr>
        <sz val="14"/>
        <rFont val="Calibri"/>
        <family val="2"/>
        <charset val="204"/>
        <scheme val="minor"/>
      </rPr>
      <t>в настоящее время какие-либо улучшения не устанавливаются.</t>
    </r>
  </si>
  <si>
    <t>Среднее/Слабое</t>
  </si>
  <si>
    <r>
      <t xml:space="preserve">В вычислениях для рабочего листа </t>
    </r>
    <r>
      <rPr>
        <b/>
        <sz val="14"/>
        <color theme="1"/>
        <rFont val="Calibri"/>
        <family val="2"/>
      </rPr>
      <t>Contact tracing</t>
    </r>
    <r>
      <rPr>
        <sz val="14"/>
        <color theme="1"/>
        <rFont val="Calibri"/>
        <family val="2"/>
      </rPr>
      <t xml:space="preserve"> ("</t>
    </r>
    <r>
      <rPr>
        <b/>
        <sz val="14"/>
        <color theme="1"/>
        <rFont val="Calibri"/>
        <family val="2"/>
        <charset val="204"/>
      </rPr>
      <t>Отслеживание контактов")</t>
    </r>
    <r>
      <rPr>
        <sz val="14"/>
        <color theme="1"/>
        <rFont val="Calibri"/>
        <family val="2"/>
      </rPr>
      <t xml:space="preserve"> принимается допущение о неизменном состоянии, т.е.  число новых случаев остается неизменным на протяжении периода последующего наблюдения. В таком случае число сотрудников = числу новых случаев (день 1 ниже) + (Продолжительность периода наблюдения - 1) * Наблюдение (день 2 ниже). "Продолжительность - 1" учитывает число случаев, завершающихся (закрываемых) в конце периода наблюдения.
Расчеты для рабочего листа  </t>
    </r>
    <r>
      <rPr>
        <b/>
        <sz val="14"/>
        <color theme="1"/>
        <rFont val="Calibri"/>
        <family val="2"/>
      </rPr>
      <t xml:space="preserve">Forward Planner ("Инструмент перспективного планирования")  </t>
    </r>
    <r>
      <rPr>
        <sz val="14"/>
        <color theme="1"/>
        <rFont val="Calibri"/>
        <family val="2"/>
        <charset val="204"/>
      </rPr>
      <t>основаны на фактическом числе новых случаев на протяжении 8-недельного периода и наблюдении случаев, находящихся в процессе ведения, до тех пор, пока они не будут закрыты в конце периода отслеживания контактов.</t>
    </r>
  </si>
  <si>
    <t>Число контактов на один случай (как следствие социального дистанцирования)</t>
  </si>
  <si>
    <r>
      <t xml:space="preserve">Этот рабочий лист рассчитывает число сотрудников, необходимых для отслеживания неизменного числа подтвержденных случаев COVID-19  за один день. Под неизменным числом мы имеем ввиду, что число случаев, поступающих каждый день для отслеживания контактов, было одним и тем же как минимум в продолжение периода последующего наблюдения. В такой ситуации число поступающих случаев и число завершающихся случаев в конце периода наблюдения достигает равновесия. Требуемое число сотрудников, рассчитанное таким образом, представляет собой максимум, который может потребоваться. Начинайте с того, что задайте требуемое число случаев COVID-19, которых нужно отслеживать, и уровень социального дистанцирования. Число контактов на один случай установлено заранее в рабочем листе </t>
    </r>
    <r>
      <rPr>
        <b/>
        <sz val="14"/>
        <rFont val="Calibri"/>
        <family val="2"/>
        <charset val="204"/>
        <scheme val="minor"/>
      </rPr>
      <t>Parameters ("Параметры")</t>
    </r>
    <r>
      <rPr>
        <sz val="14"/>
        <rFont val="Calibri"/>
        <family val="2"/>
        <scheme val="minor"/>
      </rPr>
      <t xml:space="preserve"> или может быть задано пользователем. Можно изучить несколько вариантов стратегии:
</t>
    </r>
    <r>
      <rPr>
        <b/>
        <sz val="14"/>
        <rFont val="Calibri"/>
        <family val="2"/>
        <charset val="204"/>
        <scheme val="minor"/>
      </rPr>
      <t>Период последующего наблюдения</t>
    </r>
    <r>
      <rPr>
        <sz val="14"/>
        <rFont val="Calibri"/>
        <family val="2"/>
        <scheme val="minor"/>
      </rPr>
      <t xml:space="preserve">: исходно принимается, что контакты наблюдаются ежедневно до окончания периода.
</t>
    </r>
    <r>
      <rPr>
        <b/>
        <sz val="14"/>
        <rFont val="Calibri"/>
        <family val="2"/>
        <charset val="204"/>
        <scheme val="minor"/>
      </rPr>
      <t>Процент наблюдаемых контактов</t>
    </r>
    <r>
      <rPr>
        <sz val="14"/>
        <rFont val="Calibri"/>
        <family val="2"/>
        <scheme val="minor"/>
      </rPr>
      <t xml:space="preserve">: по умолчанию 100%. Это означает, что наблюдаются все контакты. Если этот параметр установлен в нуль, тогда проводится первоначальное интервью со случаем, все контакты уведомляются, но эти контакты не наблюдаются. Его следует сделать меньше 100% только в том случае, если нет достаточных ресурсов. </t>
    </r>
    <r>
      <rPr>
        <b/>
        <sz val="14"/>
        <rFont val="Calibri"/>
        <family val="2"/>
        <charset val="204"/>
        <scheme val="minor"/>
      </rPr>
      <t xml:space="preserve">
Продолжительность рабочей недели</t>
    </r>
    <r>
      <rPr>
        <sz val="14"/>
        <rFont val="Calibri"/>
        <family val="2"/>
        <scheme val="minor"/>
      </rPr>
      <t xml:space="preserve">: это позволяет часам работы по отслеживанию контактов отличаться от продолжительности рабочей недели сотрудников. Например, сотрудники могут работать 40 часов в неделю, но службе может быть необходимо работать 8 часов каждый день, т.е. 8 х 7 = 56 часов в неделю. Поэтому потребуется дополнительный персонал.
</t>
    </r>
    <r>
      <rPr>
        <b/>
        <sz val="14"/>
        <rFont val="Calibri"/>
        <family val="2"/>
        <charset val="204"/>
        <scheme val="minor"/>
      </rPr>
      <t>Число смен в неделю</t>
    </r>
    <r>
      <rPr>
        <sz val="14"/>
        <rFont val="Calibri"/>
        <family val="2"/>
        <scheme val="minor"/>
      </rPr>
      <t xml:space="preserve">: число смен, отрабатываемых сотрудником по отслеживанию контактов каждую неделю. 
</t>
    </r>
    <r>
      <rPr>
        <b/>
        <sz val="14"/>
        <rFont val="Calibri"/>
        <family val="2"/>
        <charset val="204"/>
        <scheme val="minor"/>
      </rPr>
      <t>Продолжительность рабочего дня</t>
    </r>
    <r>
      <rPr>
        <sz val="14"/>
        <rFont val="Calibri"/>
        <family val="2"/>
        <scheme val="minor"/>
      </rPr>
      <t xml:space="preserve">: она одинакова для всех сотрудников по отслеживанию контактов.
</t>
    </r>
    <r>
      <rPr>
        <b/>
        <sz val="14"/>
        <rFont val="Calibri"/>
        <family val="2"/>
        <charset val="204"/>
        <scheme val="minor"/>
      </rPr>
      <t>Продолжительность рабочей недели</t>
    </r>
    <r>
      <rPr>
        <sz val="14"/>
        <rFont val="Calibri"/>
        <family val="2"/>
        <scheme val="minor"/>
      </rPr>
      <t xml:space="preserve">: рассчитывается по числу часов работы в день, умноженному на число смен в неделю.
Можно изучить варианты использования целого ряда цифровых средств. По умолчанию или исходно никакие цифровые средства не используются. Поддерживаются следующие средства:
</t>
    </r>
    <r>
      <rPr>
        <b/>
        <sz val="14"/>
        <rFont val="Calibri"/>
        <family val="2"/>
        <charset val="204"/>
        <scheme val="minor"/>
      </rPr>
      <t>Outbreak response</t>
    </r>
    <r>
      <rPr>
        <sz val="14"/>
        <rFont val="Calibri"/>
        <family val="2"/>
        <scheme val="minor"/>
      </rPr>
      <t xml:space="preserve"> ("</t>
    </r>
    <r>
      <rPr>
        <b/>
        <sz val="14"/>
        <rFont val="Calibri"/>
        <family val="2"/>
        <charset val="204"/>
        <scheme val="minor"/>
      </rPr>
      <t>Реагирование на вспышку</t>
    </r>
    <r>
      <rPr>
        <sz val="14"/>
        <rFont val="Calibri"/>
        <family val="2"/>
        <scheme val="minor"/>
      </rPr>
      <t xml:space="preserve">"): средство помогает сотрудникам по отслеживанию контактов проводить обследование в режиме онлайн, собирать и сохранять источники данных, работать со списками контактов и отмечать свои действия.
</t>
    </r>
    <r>
      <rPr>
        <b/>
        <sz val="14"/>
        <rFont val="Calibri"/>
        <family val="2"/>
        <charset val="204"/>
        <scheme val="minor"/>
      </rPr>
      <t>Symptom tracking ("Отслеживание симптомов</t>
    </r>
    <r>
      <rPr>
        <sz val="14"/>
        <rFont val="Calibri"/>
        <family val="2"/>
        <scheme val="minor"/>
      </rPr>
      <t xml:space="preserve">"): онлайновое средство для контактов, с помощью которого они могут сообщать о своих симптомах.
</t>
    </r>
  </si>
  <si>
    <r>
      <rPr>
        <b/>
        <sz val="14"/>
        <rFont val="Calibri"/>
        <family val="2"/>
        <charset val="204"/>
        <scheme val="minor"/>
      </rPr>
      <t>Proximity tracking/tracing ("Отслеживание/слежение за пространственной близостью")</t>
    </r>
    <r>
      <rPr>
        <sz val="14"/>
        <rFont val="Calibri"/>
        <family val="2"/>
        <scheme val="minor"/>
      </rPr>
      <t xml:space="preserve">: приложение для мобильного телефона, дающее возможность включиться в режим цифрового отслеживания с помощью технологии Bluetooth для облегчения отслеживания контактов.
Вышеназванные средства могут использоваться в разных комбинациях, поэтому установка 100% означает, что используются одновременно все средства. Если значение в процентах не указано или установлено в ноль, используется исходный режим, т.е. отслеживание контактов по телефону.
</t>
    </r>
  </si>
  <si>
    <t>Этот рабочий лист рассчитывает число сотрудников, которое потребуется в течение 16 недель. Вводимыми данными является число вновь выявленных случаев, поступающих каждый день для отслеживания контактов.  Контакты подлежат последующему наблюдению в течение определенного числа дней, после чего случай закрывается.</t>
  </si>
  <si>
    <t xml:space="preserve">COVID-19 Contact Tracing Estimator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</si>
</sst>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00"/>
    <numFmt numFmtId="167" formatCode="dd/mm/yy;@"/>
    <numFmt numFmtId="168" formatCode="d/m/yy;@"/>
  </numFmts>
  <fonts count="38">
    <font>
      <sz val="14"/>
      <color theme="1"/>
      <name val="Calibri"/>
      <family val="2"/>
    </font>
    <font>
      <sz val="14"/>
      <color theme="0"/>
      <name val="Calibri"/>
      <family val="2"/>
    </font>
    <font>
      <b/>
      <sz val="24"/>
      <color theme="0"/>
      <name val="Calibri"/>
      <family val="2"/>
      <scheme val="minor"/>
    </font>
    <font>
      <sz val="14"/>
      <name val="Calibri"/>
      <family val="2"/>
      <scheme val="minor"/>
    </font>
    <font>
      <sz val="14"/>
      <color theme="1"/>
      <name val="Calibri"/>
      <family val="2"/>
      <scheme val="minor"/>
    </font>
    <font>
      <sz val="14"/>
      <color theme="0"/>
      <name val="Calibri"/>
      <family val="2"/>
      <scheme val="minor"/>
    </font>
    <font>
      <i/>
      <sz val="14"/>
      <color theme="1"/>
      <name val="Calibri"/>
      <family val="2"/>
    </font>
    <font>
      <b/>
      <sz val="14"/>
      <name val="Calibri"/>
      <family val="2"/>
      <scheme val="minor"/>
    </font>
    <font>
      <strike/>
      <sz val="14"/>
      <color theme="1"/>
      <name val="Calibri (Body)"/>
    </font>
    <font>
      <sz val="14"/>
      <name val="Calibri (Body)"/>
    </font>
    <font>
      <sz val="14"/>
      <color theme="1"/>
      <name val="Calibri (Body)"/>
    </font>
    <font>
      <sz val="14"/>
      <color theme="0"/>
      <name val="Calibri (Body)"/>
    </font>
    <font>
      <sz val="14"/>
      <name val="Calibri"/>
      <family val="2"/>
    </font>
    <font>
      <sz val="14"/>
      <color rgb="FF000000"/>
      <name val="Calibri"/>
      <family val="2"/>
    </font>
    <font>
      <sz val="14"/>
      <color rgb="FFFF0000"/>
      <name val="Calibri"/>
      <family val="2"/>
    </font>
    <font>
      <b/>
      <sz val="24"/>
      <color rgb="FFFFFFFF"/>
      <name val="Calibri"/>
      <family val="2"/>
    </font>
    <font>
      <b/>
      <sz val="14"/>
      <color theme="1"/>
      <name val="Calibri"/>
      <family val="2"/>
    </font>
    <font>
      <b/>
      <sz val="16"/>
      <color rgb="FF333333"/>
      <name val="Helvetica"/>
      <family val="2"/>
    </font>
    <font>
      <b/>
      <sz val="11"/>
      <color theme="1"/>
      <name val="Calibri"/>
      <family val="2"/>
      <scheme val="minor"/>
    </font>
    <font>
      <b/>
      <sz val="12"/>
      <color theme="1"/>
      <name val="Calibri"/>
      <family val="2"/>
    </font>
    <font>
      <sz val="12"/>
      <color theme="0"/>
      <name val="Calibri"/>
      <family val="2"/>
    </font>
    <font>
      <sz val="8"/>
      <name val="Calibri"/>
      <family val="2"/>
    </font>
    <font>
      <u/>
      <sz val="14"/>
      <color theme="10"/>
      <name val="Calibri"/>
      <family val="2"/>
    </font>
    <font>
      <sz val="14"/>
      <color theme="0" tint="-0.14999847407452621"/>
      <name val="Calibri"/>
      <family val="2"/>
    </font>
    <font>
      <sz val="14"/>
      <name val="Calibri"/>
      <family val="2"/>
      <charset val="204"/>
      <scheme val="minor"/>
    </font>
    <font>
      <b/>
      <sz val="14"/>
      <name val="Calibri"/>
      <family val="2"/>
      <charset val="204"/>
      <scheme val="minor"/>
    </font>
    <font>
      <sz val="14"/>
      <color theme="1"/>
      <name val="Calibri"/>
      <family val="2"/>
      <charset val="204"/>
    </font>
    <font>
      <sz val="14"/>
      <color theme="1"/>
      <name val="Calibri"/>
      <family val="2"/>
      <charset val="204"/>
      <scheme val="minor"/>
    </font>
    <font>
      <b/>
      <sz val="14"/>
      <color theme="1"/>
      <name val="Calibri"/>
      <family val="2"/>
      <charset val="204"/>
    </font>
    <font>
      <sz val="11"/>
      <color theme="0"/>
      <name val="Calibri (Body)"/>
    </font>
    <font>
      <sz val="11"/>
      <color theme="0"/>
      <name val="Calibri"/>
      <family val="2"/>
      <scheme val="minor"/>
    </font>
    <font>
      <sz val="11"/>
      <color theme="0"/>
      <name val="Calibri"/>
      <family val="2"/>
      <charset val="204"/>
    </font>
    <font>
      <sz val="11"/>
      <color theme="0"/>
      <name val="Calibri"/>
      <family val="2"/>
    </font>
    <font>
      <sz val="12"/>
      <name val="Calibri (Body)"/>
      <charset val="204"/>
    </font>
    <font>
      <sz val="12"/>
      <name val="Calibri"/>
      <family val="2"/>
      <charset val="204"/>
      <scheme val="minor"/>
    </font>
    <font>
      <sz val="11"/>
      <name val="Calibri (Body)"/>
      <charset val="204"/>
    </font>
    <font>
      <sz val="11"/>
      <name val="Calibri"/>
      <family val="2"/>
      <charset val="204"/>
      <scheme val="minor"/>
    </font>
    <font>
      <sz val="11"/>
      <color theme="1"/>
      <name val="Calibri"/>
      <family val="2"/>
      <charset val="204"/>
    </font>
  </fonts>
  <fills count="10">
    <fill>
      <patternFill patternType="none"/>
    </fill>
    <fill>
      <patternFill patternType="gray125"/>
    </fill>
    <fill>
      <patternFill patternType="solid">
        <fgColor theme="1" tint="0.34998626667073579"/>
        <bgColor indexed="64"/>
      </patternFill>
    </fill>
    <fill>
      <patternFill patternType="solid">
        <fgColor rgb="FFC6E3D8"/>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595959"/>
        <bgColor rgb="FF000000"/>
      </patternFill>
    </fill>
    <fill>
      <patternFill patternType="solid">
        <fgColor rgb="FFC6E3D9"/>
        <bgColor indexed="64"/>
      </patternFill>
    </fill>
    <fill>
      <patternFill patternType="solid">
        <fgColor rgb="FFFEFFBE"/>
        <bgColor indexed="64"/>
      </patternFill>
    </fill>
    <fill>
      <patternFill patternType="solid">
        <fgColor rgb="FF0B97D7"/>
        <bgColor indexed="64"/>
      </patternFill>
    </fill>
  </fills>
  <borders count="25">
    <border>
      <left/>
      <right/>
      <top/>
      <bottom/>
      <diagonal/>
    </border>
    <border>
      <left style="thin">
        <color theme="0"/>
      </left>
      <right style="thin">
        <color theme="0"/>
      </right>
      <top style="thin">
        <color theme="1" tint="0.34998626667073579"/>
      </top>
      <bottom style="thin">
        <color theme="1" tint="0.34998626667073579"/>
      </bottom>
      <diagonal/>
    </border>
    <border>
      <left/>
      <right style="thin">
        <color theme="0"/>
      </right>
      <top/>
      <bottom/>
      <diagonal/>
    </border>
    <border>
      <left style="thin">
        <color theme="0"/>
      </left>
      <right style="thin">
        <color theme="0"/>
      </right>
      <top/>
      <bottom/>
      <diagonal/>
    </border>
    <border>
      <left/>
      <right/>
      <top style="thin">
        <color auto="1"/>
      </top>
      <bottom style="thin">
        <color auto="1"/>
      </bottom>
      <diagonal/>
    </border>
    <border>
      <left style="thin">
        <color theme="0"/>
      </left>
      <right style="thin">
        <color theme="0"/>
      </right>
      <top style="thin">
        <color auto="1"/>
      </top>
      <bottom style="thin">
        <color auto="1"/>
      </bottom>
      <diagonal/>
    </border>
    <border>
      <left/>
      <right/>
      <top style="thin">
        <color indexed="64"/>
      </top>
      <bottom style="thin">
        <color theme="1" tint="0.34998626667073579"/>
      </bottom>
      <diagonal/>
    </border>
    <border>
      <left/>
      <right/>
      <top/>
      <bottom style="thin">
        <color theme="1" tint="0.34998626667073579"/>
      </bottom>
      <diagonal/>
    </border>
    <border>
      <left/>
      <right/>
      <top/>
      <bottom style="thin">
        <color indexed="64"/>
      </bottom>
      <diagonal/>
    </border>
    <border>
      <left style="thin">
        <color theme="0"/>
      </left>
      <right/>
      <top/>
      <bottom/>
      <diagonal/>
    </border>
    <border>
      <left/>
      <right/>
      <top style="thin">
        <color theme="0"/>
      </top>
      <bottom/>
      <diagonal/>
    </border>
    <border>
      <left/>
      <right/>
      <top style="thin">
        <color auto="1"/>
      </top>
      <bottom/>
      <diagonal/>
    </border>
    <border>
      <left/>
      <right style="thin">
        <color theme="0"/>
      </right>
      <top style="thin">
        <color indexed="64"/>
      </top>
      <bottom/>
      <diagonal/>
    </border>
    <border>
      <left/>
      <right style="thin">
        <color theme="0"/>
      </right>
      <top style="thin">
        <color auto="1"/>
      </top>
      <bottom style="thin">
        <color auto="1"/>
      </bottom>
      <diagonal/>
    </border>
    <border>
      <left style="thin">
        <color theme="0"/>
      </left>
      <right/>
      <top style="thin">
        <color auto="1"/>
      </top>
      <bottom style="thin">
        <color auto="1"/>
      </bottom>
      <diagonal/>
    </border>
    <border>
      <left/>
      <right/>
      <top style="thin">
        <color theme="1"/>
      </top>
      <bottom style="thin">
        <color theme="1"/>
      </bottom>
      <diagonal/>
    </border>
    <border>
      <left/>
      <right/>
      <top style="thin">
        <color theme="1"/>
      </top>
      <bottom style="thin">
        <color indexed="64"/>
      </bottom>
      <diagonal/>
    </border>
    <border>
      <left style="thin">
        <color theme="0"/>
      </left>
      <right/>
      <top/>
      <bottom style="thin">
        <color indexed="64"/>
      </bottom>
      <diagonal/>
    </border>
    <border>
      <left/>
      <right style="thin">
        <color theme="0"/>
      </right>
      <top style="thin">
        <color theme="1" tint="0.34998626667073579"/>
      </top>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style="thin">
        <color indexed="64"/>
      </top>
      <bottom style="thin">
        <color theme="1" tint="0.34998626667073579"/>
      </bottom>
      <diagonal/>
    </border>
    <border>
      <left/>
      <right/>
      <top/>
      <bottom style="thin">
        <color theme="1"/>
      </bottom>
      <diagonal/>
    </border>
    <border>
      <left/>
      <right style="thin">
        <color indexed="64"/>
      </right>
      <top style="thin">
        <color auto="1"/>
      </top>
      <bottom style="thin">
        <color auto="1"/>
      </bottom>
      <diagonal/>
    </border>
    <border>
      <left style="thin">
        <color theme="0"/>
      </left>
      <right style="thin">
        <color theme="0"/>
      </right>
      <top/>
      <bottom style="thin">
        <color indexed="64"/>
      </bottom>
      <diagonal/>
    </border>
  </borders>
  <cellStyleXfs count="2">
    <xf numFmtId="0" fontId="0" fillId="0" borderId="0"/>
    <xf numFmtId="0" fontId="22" fillId="0" borderId="0" applyNumberFormat="0" applyFill="0" applyBorder="0" applyAlignment="0" applyProtection="0"/>
  </cellStyleXfs>
  <cellXfs count="253">
    <xf numFmtId="0" fontId="0" fillId="0" borderId="0" xfId="0"/>
    <xf numFmtId="0" fontId="2" fillId="2" borderId="0" xfId="0" applyFont="1" applyFill="1" applyAlignment="1">
      <alignment vertical="center"/>
    </xf>
    <xf numFmtId="0" fontId="0" fillId="0" borderId="0" xfId="0" applyBorder="1" applyAlignment="1">
      <alignment vertical="center"/>
    </xf>
    <xf numFmtId="0" fontId="2" fillId="2" borderId="0" xfId="0" applyFont="1" applyFill="1" applyAlignment="1">
      <alignment horizontal="left" vertical="center"/>
    </xf>
    <xf numFmtId="0" fontId="0" fillId="0" borderId="0" xfId="0" applyAlignment="1">
      <alignment horizontal="left" vertical="center"/>
    </xf>
    <xf numFmtId="0" fontId="6" fillId="0" borderId="0" xfId="0" applyFont="1" applyAlignment="1">
      <alignment vertical="center"/>
    </xf>
    <xf numFmtId="164" fontId="3" fillId="4" borderId="1" xfId="0" applyNumberFormat="1" applyFont="1" applyFill="1" applyBorder="1" applyAlignment="1">
      <alignment horizontal="left" vertical="center"/>
    </xf>
    <xf numFmtId="0" fontId="0" fillId="0" borderId="0" xfId="0" applyAlignment="1">
      <alignment vertical="center"/>
    </xf>
    <xf numFmtId="0" fontId="8" fillId="0" borderId="0" xfId="0" applyFont="1" applyAlignment="1">
      <alignment vertical="center"/>
    </xf>
    <xf numFmtId="0" fontId="0" fillId="0" borderId="0" xfId="0" applyAlignment="1">
      <alignment horizontal="center" vertical="center"/>
    </xf>
    <xf numFmtId="0" fontId="10" fillId="0" borderId="0" xfId="0" applyFont="1" applyAlignment="1">
      <alignment vertical="center"/>
    </xf>
    <xf numFmtId="0" fontId="0" fillId="4" borderId="6" xfId="0" applyFont="1" applyFill="1" applyBorder="1" applyAlignment="1">
      <alignment vertical="center"/>
    </xf>
    <xf numFmtId="0" fontId="0" fillId="4" borderId="7" xfId="0" applyFont="1" applyFill="1" applyBorder="1" applyAlignment="1">
      <alignment vertical="center"/>
    </xf>
    <xf numFmtId="0" fontId="0" fillId="0" borderId="0" xfId="0" applyFont="1" applyAlignment="1">
      <alignment vertical="center"/>
    </xf>
    <xf numFmtId="0" fontId="0" fillId="0" borderId="4" xfId="0" applyFont="1" applyBorder="1" applyAlignment="1" applyProtection="1">
      <alignment horizontal="center" vertical="center"/>
      <protection locked="0"/>
    </xf>
    <xf numFmtId="9" fontId="0" fillId="0" borderId="4" xfId="0" applyNumberFormat="1" applyFont="1" applyBorder="1" applyAlignment="1" applyProtection="1">
      <alignment horizontal="center" vertical="center"/>
      <protection locked="0"/>
    </xf>
    <xf numFmtId="0" fontId="0" fillId="0" borderId="4" xfId="0" applyBorder="1" applyAlignment="1" applyProtection="1">
      <alignment horizontal="center" vertical="center"/>
      <protection locked="0"/>
    </xf>
    <xf numFmtId="3" fontId="0" fillId="0" borderId="0" xfId="0" applyNumberFormat="1" applyFont="1" applyAlignment="1">
      <alignment horizontal="center" vertical="center"/>
    </xf>
    <xf numFmtId="0" fontId="0" fillId="0" borderId="5" xfId="0" applyBorder="1" applyAlignment="1" applyProtection="1">
      <alignment horizontal="center" vertical="center"/>
      <protection locked="0"/>
    </xf>
    <xf numFmtId="0" fontId="1" fillId="2" borderId="2" xfId="0" applyFont="1" applyFill="1" applyBorder="1" applyAlignment="1">
      <alignment vertical="center"/>
    </xf>
    <xf numFmtId="0" fontId="3" fillId="0" borderId="0" xfId="0" applyFont="1" applyFill="1" applyAlignment="1">
      <alignment vertical="top" wrapText="1"/>
    </xf>
    <xf numFmtId="0" fontId="3" fillId="0" borderId="0" xfId="0" applyFont="1" applyFill="1" applyBorder="1" applyAlignment="1">
      <alignment vertical="top" wrapText="1"/>
    </xf>
    <xf numFmtId="3" fontId="0" fillId="4" borderId="4" xfId="0" applyNumberFormat="1" applyFont="1" applyFill="1" applyBorder="1" applyAlignment="1">
      <alignment horizontal="center" vertical="center"/>
    </xf>
    <xf numFmtId="0" fontId="0" fillId="4" borderId="0" xfId="0" applyFont="1" applyFill="1" applyBorder="1" applyAlignment="1">
      <alignment vertical="center"/>
    </xf>
    <xf numFmtId="0" fontId="5" fillId="2" borderId="9" xfId="0" applyFont="1" applyFill="1" applyBorder="1" applyAlignment="1">
      <alignment horizontal="center" vertical="center" wrapText="1"/>
    </xf>
    <xf numFmtId="0" fontId="0" fillId="4" borderId="4" xfId="0" applyFont="1" applyFill="1" applyBorder="1" applyAlignment="1">
      <alignment vertical="center"/>
    </xf>
    <xf numFmtId="164" fontId="3" fillId="4" borderId="4" xfId="0" applyNumberFormat="1" applyFont="1" applyFill="1" applyBorder="1" applyAlignment="1">
      <alignment horizontal="left" vertical="center"/>
    </xf>
    <xf numFmtId="165" fontId="0" fillId="0" borderId="8" xfId="0" applyNumberFormat="1" applyFont="1" applyBorder="1" applyAlignment="1" applyProtection="1">
      <alignment horizontal="center" vertical="center"/>
      <protection locked="0"/>
    </xf>
    <xf numFmtId="0" fontId="0" fillId="0" borderId="0" xfId="0" applyFont="1" applyAlignment="1">
      <alignment horizontal="center" vertical="center"/>
    </xf>
    <xf numFmtId="9" fontId="3" fillId="0" borderId="8" xfId="0" applyNumberFormat="1" applyFont="1" applyFill="1" applyBorder="1" applyAlignment="1" applyProtection="1">
      <alignment horizontal="center" vertical="center" wrapText="1"/>
      <protection locked="0"/>
    </xf>
    <xf numFmtId="9" fontId="0" fillId="0" borderId="8" xfId="0" applyNumberFormat="1" applyBorder="1" applyAlignment="1" applyProtection="1">
      <alignment horizontal="center" vertical="center"/>
      <protection locked="0"/>
    </xf>
    <xf numFmtId="0" fontId="0" fillId="0" borderId="0" xfId="0" applyFont="1" applyBorder="1" applyAlignment="1">
      <alignment vertical="center"/>
    </xf>
    <xf numFmtId="3" fontId="0" fillId="4" borderId="11" xfId="0" applyNumberFormat="1" applyFont="1" applyFill="1" applyBorder="1" applyAlignment="1">
      <alignment horizontal="center" vertical="center"/>
    </xf>
    <xf numFmtId="0" fontId="12" fillId="4" borderId="4" xfId="0" applyFont="1" applyFill="1" applyBorder="1" applyAlignment="1">
      <alignment vertical="center"/>
    </xf>
    <xf numFmtId="0" fontId="1" fillId="5" borderId="0" xfId="0" applyFont="1" applyFill="1" applyAlignment="1">
      <alignment vertical="center"/>
    </xf>
    <xf numFmtId="3" fontId="1" fillId="5" borderId="0" xfId="0" applyNumberFormat="1" applyFont="1" applyFill="1" applyAlignment="1">
      <alignment horizontal="center" vertical="center"/>
    </xf>
    <xf numFmtId="0" fontId="0" fillId="4" borderId="15" xfId="0" applyFont="1" applyFill="1" applyBorder="1" applyAlignment="1">
      <alignment vertical="center"/>
    </xf>
    <xf numFmtId="0" fontId="0" fillId="4" borderId="16" xfId="0" applyFont="1" applyFill="1" applyBorder="1" applyAlignment="1">
      <alignment vertical="center"/>
    </xf>
    <xf numFmtId="0" fontId="10" fillId="4" borderId="5" xfId="0" applyFont="1" applyFill="1" applyBorder="1" applyAlignment="1">
      <alignment vertical="center"/>
    </xf>
    <xf numFmtId="0" fontId="10" fillId="4" borderId="4" xfId="0" applyFont="1" applyFill="1" applyBorder="1" applyAlignment="1">
      <alignment vertical="center"/>
    </xf>
    <xf numFmtId="0" fontId="10" fillId="4" borderId="14" xfId="0" applyFont="1" applyFill="1" applyBorder="1" applyAlignment="1">
      <alignment vertical="center"/>
    </xf>
    <xf numFmtId="0" fontId="10" fillId="4" borderId="8" xfId="0" applyFont="1" applyFill="1" applyBorder="1" applyAlignment="1">
      <alignment vertical="center"/>
    </xf>
    <xf numFmtId="0" fontId="10" fillId="4" borderId="17" xfId="0" applyFont="1" applyFill="1" applyBorder="1" applyAlignment="1">
      <alignment vertical="center"/>
    </xf>
    <xf numFmtId="0" fontId="0" fillId="4" borderId="14" xfId="0" applyFont="1" applyFill="1" applyBorder="1" applyAlignment="1">
      <alignment vertical="center"/>
    </xf>
    <xf numFmtId="0" fontId="1" fillId="2" borderId="12" xfId="0" applyFont="1" applyFill="1" applyBorder="1" applyAlignment="1">
      <alignment horizontal="left" vertical="center"/>
    </xf>
    <xf numFmtId="0" fontId="0" fillId="0" borderId="0" xfId="0" applyFill="1" applyAlignment="1">
      <alignment horizontal="left" vertical="center"/>
    </xf>
    <xf numFmtId="0" fontId="0" fillId="0" borderId="0" xfId="0" applyFill="1" applyBorder="1" applyAlignment="1">
      <alignment horizontal="left" vertical="center"/>
    </xf>
    <xf numFmtId="0" fontId="0" fillId="0" borderId="0" xfId="0" applyFill="1" applyAlignment="1">
      <alignment vertical="center"/>
    </xf>
    <xf numFmtId="0" fontId="0" fillId="0" borderId="8" xfId="0" applyFont="1" applyBorder="1" applyAlignment="1" applyProtection="1">
      <alignment horizontal="center" vertical="center"/>
      <protection locked="0"/>
    </xf>
    <xf numFmtId="0" fontId="8" fillId="0" borderId="0" xfId="0" applyFont="1" applyFill="1" applyBorder="1" applyAlignment="1">
      <alignment horizontal="left" vertical="center"/>
    </xf>
    <xf numFmtId="0" fontId="0" fillId="0" borderId="0" xfId="0" applyFill="1" applyBorder="1" applyAlignment="1">
      <alignment vertical="center"/>
    </xf>
    <xf numFmtId="0" fontId="5" fillId="2" borderId="2" xfId="0" applyFont="1" applyFill="1" applyBorder="1" applyAlignment="1">
      <alignment vertical="top" wrapText="1"/>
    </xf>
    <xf numFmtId="0" fontId="5" fillId="2" borderId="9" xfId="0" applyFont="1" applyFill="1" applyBorder="1" applyAlignment="1">
      <alignment horizontal="center" vertical="top" wrapText="1"/>
    </xf>
    <xf numFmtId="0" fontId="0" fillId="4" borderId="4" xfId="0" applyFill="1" applyBorder="1" applyAlignment="1">
      <alignment vertical="center"/>
    </xf>
    <xf numFmtId="0" fontId="1" fillId="2" borderId="5" xfId="0" applyFont="1" applyFill="1" applyBorder="1" applyAlignment="1">
      <alignment vertical="center"/>
    </xf>
    <xf numFmtId="0" fontId="1" fillId="2" borderId="17" xfId="0" applyFont="1" applyFill="1" applyBorder="1" applyAlignment="1">
      <alignment horizontal="center" vertical="center"/>
    </xf>
    <xf numFmtId="0" fontId="14" fillId="0" borderId="0" xfId="0" applyFont="1" applyAlignment="1">
      <alignment horizontal="left" vertical="center"/>
    </xf>
    <xf numFmtId="0" fontId="5" fillId="0" borderId="0" xfId="0" applyFont="1" applyFill="1" applyAlignment="1">
      <alignment vertical="center"/>
    </xf>
    <xf numFmtId="0" fontId="11" fillId="0" borderId="0" xfId="0" applyFont="1" applyFill="1" applyAlignment="1">
      <alignment vertical="center"/>
    </xf>
    <xf numFmtId="0" fontId="0" fillId="0" borderId="0" xfId="0" applyFont="1" applyFill="1" applyAlignment="1">
      <alignment vertical="center"/>
    </xf>
    <xf numFmtId="0" fontId="1" fillId="0" borderId="0" xfId="0" applyFont="1" applyFill="1" applyBorder="1" applyAlignment="1">
      <alignment vertical="center"/>
    </xf>
    <xf numFmtId="0" fontId="0" fillId="0" borderId="2" xfId="0" applyFont="1" applyFill="1" applyBorder="1" applyAlignment="1">
      <alignment vertical="center"/>
    </xf>
    <xf numFmtId="0" fontId="10" fillId="0" borderId="0" xfId="0" applyFont="1" applyFill="1" applyAlignment="1">
      <alignment vertical="center"/>
    </xf>
    <xf numFmtId="164" fontId="3" fillId="4" borderId="18" xfId="0" applyNumberFormat="1" applyFont="1" applyFill="1" applyBorder="1" applyAlignment="1">
      <alignment horizontal="left" vertical="center"/>
    </xf>
    <xf numFmtId="0" fontId="0" fillId="0" borderId="0" xfId="0" applyFont="1" applyFill="1" applyBorder="1" applyAlignment="1">
      <alignment vertical="center"/>
    </xf>
    <xf numFmtId="0" fontId="1" fillId="2" borderId="11" xfId="0" applyFont="1" applyFill="1" applyBorder="1" applyAlignment="1">
      <alignment vertical="center"/>
    </xf>
    <xf numFmtId="0" fontId="0" fillId="4" borderId="8" xfId="0" applyFill="1" applyBorder="1" applyAlignment="1">
      <alignment vertical="center"/>
    </xf>
    <xf numFmtId="0" fontId="0" fillId="0" borderId="0" xfId="0" applyAlignment="1">
      <alignment wrapText="1"/>
    </xf>
    <xf numFmtId="0" fontId="0" fillId="0" borderId="0" xfId="0" applyNumberFormat="1" applyAlignment="1">
      <alignment vertical="center"/>
    </xf>
    <xf numFmtId="0" fontId="15" fillId="6" borderId="0" xfId="0" applyFont="1" applyFill="1" applyAlignment="1">
      <alignment vertical="center"/>
    </xf>
    <xf numFmtId="0" fontId="15" fillId="6" borderId="0" xfId="0" applyFont="1" applyFill="1" applyAlignment="1">
      <alignment horizontal="left" vertical="center"/>
    </xf>
    <xf numFmtId="0" fontId="13" fillId="0" borderId="0" xfId="0" applyFont="1" applyAlignment="1">
      <alignment vertical="center"/>
    </xf>
    <xf numFmtId="0" fontId="0" fillId="0" borderId="0" xfId="0" applyAlignment="1">
      <alignment horizontal="right"/>
    </xf>
    <xf numFmtId="0" fontId="1" fillId="2" borderId="0" xfId="0" applyFont="1" applyFill="1" applyAlignment="1">
      <alignment horizontal="left"/>
    </xf>
    <xf numFmtId="0" fontId="0" fillId="0" borderId="0" xfId="0" applyAlignment="1">
      <alignment vertical="top"/>
    </xf>
    <xf numFmtId="2" fontId="0" fillId="4" borderId="4" xfId="0" applyNumberFormat="1" applyFont="1" applyFill="1" applyBorder="1" applyAlignment="1">
      <alignment horizontal="center" vertical="center"/>
    </xf>
    <xf numFmtId="2" fontId="0" fillId="0" borderId="0" xfId="0" applyNumberFormat="1" applyAlignment="1">
      <alignment vertical="center"/>
    </xf>
    <xf numFmtId="164" fontId="3" fillId="4" borderId="21" xfId="0" applyNumberFormat="1" applyFont="1" applyFill="1" applyBorder="1" applyAlignment="1">
      <alignment horizontal="left" vertical="center"/>
    </xf>
    <xf numFmtId="166" fontId="0" fillId="0" borderId="0" xfId="0" applyNumberFormat="1" applyAlignment="1">
      <alignment vertical="center"/>
    </xf>
    <xf numFmtId="166" fontId="0" fillId="0" borderId="0" xfId="0" applyNumberFormat="1" applyFont="1"/>
    <xf numFmtId="0" fontId="0" fillId="0" borderId="0" xfId="0" applyAlignment="1">
      <alignment vertical="top"/>
    </xf>
    <xf numFmtId="0" fontId="15" fillId="6" borderId="0" xfId="0" applyFont="1" applyFill="1" applyAlignment="1" applyProtection="1">
      <alignment vertical="center"/>
    </xf>
    <xf numFmtId="0" fontId="15" fillId="6" borderId="0" xfId="0" applyFont="1" applyFill="1" applyAlignment="1" applyProtection="1">
      <alignment horizontal="left" vertical="center"/>
    </xf>
    <xf numFmtId="0" fontId="13" fillId="2" borderId="0" xfId="0" applyFont="1" applyFill="1" applyAlignment="1" applyProtection="1">
      <alignment vertical="center"/>
    </xf>
    <xf numFmtId="0" fontId="0" fillId="0" borderId="0" xfId="0" applyProtection="1"/>
    <xf numFmtId="0" fontId="0" fillId="0" borderId="0" xfId="0" applyAlignment="1" applyProtection="1">
      <alignment horizontal="center"/>
    </xf>
    <xf numFmtId="0" fontId="0" fillId="0" borderId="0" xfId="0" applyAlignment="1" applyProtection="1">
      <alignment horizontal="right"/>
    </xf>
    <xf numFmtId="0" fontId="0" fillId="0" borderId="0" xfId="0" applyAlignment="1" applyProtection="1">
      <alignment horizontal="center" vertical="center"/>
    </xf>
    <xf numFmtId="0" fontId="0" fillId="0" borderId="0" xfId="0" applyAlignment="1" applyProtection="1">
      <alignment horizontal="left"/>
    </xf>
    <xf numFmtId="0" fontId="1" fillId="2" borderId="19" xfId="0" applyFont="1" applyFill="1" applyBorder="1" applyAlignment="1" applyProtection="1">
      <alignment horizontal="left"/>
    </xf>
    <xf numFmtId="0" fontId="0" fillId="4" borderId="4" xfId="0" applyFill="1" applyBorder="1" applyAlignment="1" applyProtection="1">
      <alignment horizontal="center"/>
    </xf>
    <xf numFmtId="0" fontId="0" fillId="0" borderId="0" xfId="0" applyFont="1" applyAlignment="1" applyProtection="1">
      <alignment horizontal="center"/>
    </xf>
    <xf numFmtId="0" fontId="1" fillId="2" borderId="20" xfId="0" applyFont="1" applyFill="1" applyBorder="1" applyAlignment="1" applyProtection="1">
      <alignment horizontal="left"/>
    </xf>
    <xf numFmtId="0" fontId="1" fillId="2" borderId="10" xfId="0" applyFont="1" applyFill="1" applyBorder="1" applyAlignment="1" applyProtection="1">
      <alignment horizontal="left"/>
    </xf>
    <xf numFmtId="0" fontId="1" fillId="2" borderId="0" xfId="0" applyFont="1" applyFill="1" applyAlignment="1" applyProtection="1">
      <alignment horizontal="left"/>
    </xf>
    <xf numFmtId="1" fontId="0" fillId="4" borderId="4" xfId="0" applyNumberFormat="1" applyFill="1" applyBorder="1" applyAlignment="1" applyProtection="1">
      <alignment horizontal="center"/>
    </xf>
    <xf numFmtId="0" fontId="0" fillId="0" borderId="0" xfId="0" applyAlignment="1" applyProtection="1">
      <alignment vertical="center"/>
    </xf>
    <xf numFmtId="0" fontId="0" fillId="0" borderId="0" xfId="0" applyBorder="1" applyAlignment="1" applyProtection="1">
      <alignment vertical="center"/>
    </xf>
    <xf numFmtId="0" fontId="0" fillId="0" borderId="0" xfId="0" applyAlignment="1" applyProtection="1">
      <alignment horizontal="right" vertical="center"/>
    </xf>
    <xf numFmtId="0" fontId="17" fillId="0" borderId="0" xfId="0" applyFont="1"/>
    <xf numFmtId="0" fontId="9" fillId="4" borderId="4" xfId="0" applyFont="1" applyFill="1" applyBorder="1" applyAlignment="1">
      <alignment vertical="center"/>
    </xf>
    <xf numFmtId="0" fontId="0" fillId="4" borderId="22" xfId="0" applyFont="1" applyFill="1" applyBorder="1" applyAlignment="1">
      <alignment vertical="center"/>
    </xf>
    <xf numFmtId="0" fontId="1" fillId="2" borderId="3" xfId="0" applyFont="1" applyFill="1" applyBorder="1" applyAlignment="1">
      <alignment horizontal="center" vertical="center"/>
    </xf>
    <xf numFmtId="3" fontId="1" fillId="2" borderId="9" xfId="0" applyNumberFormat="1" applyFont="1" applyFill="1" applyBorder="1" applyAlignment="1">
      <alignment horizontal="center" vertical="center"/>
    </xf>
    <xf numFmtId="0" fontId="0" fillId="0" borderId="11" xfId="0" applyBorder="1" applyAlignment="1" applyProtection="1">
      <alignment horizontal="center" vertical="center"/>
      <protection locked="0"/>
    </xf>
    <xf numFmtId="0" fontId="0" fillId="0" borderId="5" xfId="0" applyFont="1" applyBorder="1" applyAlignment="1" applyProtection="1">
      <alignment horizontal="center" vertical="center"/>
      <protection locked="0"/>
    </xf>
    <xf numFmtId="3" fontId="0" fillId="0" borderId="14" xfId="0" applyNumberFormat="1" applyFont="1" applyBorder="1" applyAlignment="1" applyProtection="1">
      <alignment horizontal="center" vertical="center"/>
      <protection locked="0"/>
    </xf>
    <xf numFmtId="9" fontId="0" fillId="0" borderId="5" xfId="0" applyNumberFormat="1" applyFont="1" applyBorder="1" applyAlignment="1" applyProtection="1">
      <alignment horizontal="center" vertical="center"/>
      <protection locked="0"/>
    </xf>
    <xf numFmtId="9" fontId="0" fillId="0" borderId="5" xfId="0" applyNumberFormat="1" applyBorder="1" applyAlignment="1" applyProtection="1">
      <alignment horizontal="center" vertical="center"/>
      <protection locked="0"/>
    </xf>
    <xf numFmtId="9" fontId="0" fillId="0" borderId="14" xfId="0" applyNumberFormat="1" applyBorder="1" applyAlignment="1" applyProtection="1">
      <alignment horizontal="center" vertical="center"/>
      <protection locked="0"/>
    </xf>
    <xf numFmtId="0" fontId="12" fillId="4" borderId="14" xfId="0" applyFont="1" applyFill="1" applyBorder="1" applyAlignment="1">
      <alignment horizontal="center" vertical="center"/>
    </xf>
    <xf numFmtId="0" fontId="0" fillId="4" borderId="4" xfId="0" applyFill="1" applyBorder="1" applyAlignment="1">
      <alignment horizontal="center" vertical="center"/>
    </xf>
    <xf numFmtId="0" fontId="1" fillId="2" borderId="10" xfId="0" applyFont="1" applyFill="1" applyBorder="1" applyProtection="1"/>
    <xf numFmtId="0" fontId="3" fillId="4" borderId="4" xfId="0" applyFont="1" applyFill="1" applyBorder="1" applyAlignment="1">
      <alignment horizontal="center" vertical="center" wrapText="1"/>
    </xf>
    <xf numFmtId="0" fontId="0" fillId="0" borderId="0" xfId="0" applyAlignment="1">
      <alignment vertical="top"/>
    </xf>
    <xf numFmtId="165" fontId="0" fillId="0" borderId="4" xfId="0" applyNumberFormat="1" applyFill="1" applyBorder="1" applyAlignment="1" applyProtection="1">
      <alignment horizontal="center" vertical="center"/>
    </xf>
    <xf numFmtId="0" fontId="0" fillId="0" borderId="0" xfId="0" applyFill="1" applyAlignment="1" applyProtection="1">
      <alignment horizontal="center"/>
    </xf>
    <xf numFmtId="2" fontId="0" fillId="4" borderId="4" xfId="0" applyNumberFormat="1" applyFill="1" applyBorder="1" applyAlignment="1" applyProtection="1">
      <alignment horizontal="center"/>
    </xf>
    <xf numFmtId="165" fontId="0" fillId="0" borderId="8" xfId="0" applyNumberFormat="1" applyFill="1" applyBorder="1" applyAlignment="1" applyProtection="1">
      <alignment horizontal="center" vertical="center"/>
    </xf>
    <xf numFmtId="0" fontId="0" fillId="0" borderId="0" xfId="0" applyBorder="1" applyAlignment="1" applyProtection="1">
      <alignment horizontal="center"/>
    </xf>
    <xf numFmtId="2" fontId="0" fillId="4" borderId="4" xfId="0" applyNumberFormat="1" applyFill="1" applyBorder="1" applyAlignment="1" applyProtection="1">
      <alignment horizontal="center" vertical="center"/>
    </xf>
    <xf numFmtId="0" fontId="3" fillId="4" borderId="4" xfId="0" applyFont="1" applyFill="1" applyBorder="1" applyAlignment="1">
      <alignment vertical="top" wrapText="1"/>
    </xf>
    <xf numFmtId="0" fontId="12" fillId="4" borderId="11" xfId="0" applyFont="1" applyFill="1" applyBorder="1" applyAlignment="1" applyProtection="1">
      <alignment horizontal="right"/>
    </xf>
    <xf numFmtId="0" fontId="12" fillId="4" borderId="8" xfId="0" applyFont="1" applyFill="1" applyBorder="1" applyAlignment="1" applyProtection="1">
      <alignment horizontal="right"/>
    </xf>
    <xf numFmtId="0" fontId="12" fillId="4" borderId="4" xfId="0" applyFont="1" applyFill="1" applyBorder="1" applyAlignment="1" applyProtection="1">
      <alignment horizontal="right"/>
    </xf>
    <xf numFmtId="0" fontId="1" fillId="5" borderId="0" xfId="0" applyFont="1" applyFill="1" applyAlignment="1" applyProtection="1">
      <alignment horizontal="left"/>
    </xf>
    <xf numFmtId="0" fontId="0" fillId="4" borderId="4" xfId="0" applyFont="1" applyFill="1" applyBorder="1" applyAlignment="1" applyProtection="1">
      <alignment horizontal="center" vertical="center"/>
    </xf>
    <xf numFmtId="0" fontId="6" fillId="0" borderId="0" xfId="0" applyFont="1" applyAlignment="1">
      <alignment horizontal="left" vertical="center"/>
    </xf>
    <xf numFmtId="2" fontId="1" fillId="5" borderId="14" xfId="0" applyNumberFormat="1" applyFont="1" applyFill="1" applyBorder="1" applyAlignment="1">
      <alignment horizontal="center" vertical="center"/>
    </xf>
    <xf numFmtId="0" fontId="12" fillId="4" borderId="13" xfId="0" applyFont="1" applyFill="1" applyBorder="1"/>
    <xf numFmtId="0" fontId="0" fillId="0" borderId="0" xfId="0" applyBorder="1" applyAlignment="1">
      <alignment horizontal="center"/>
    </xf>
    <xf numFmtId="0" fontId="18" fillId="0" borderId="0" xfId="0" applyFont="1" applyFill="1" applyBorder="1" applyAlignment="1">
      <alignment horizontal="left"/>
    </xf>
    <xf numFmtId="0" fontId="3" fillId="0" borderId="0" xfId="0" applyFont="1" applyFill="1" applyBorder="1" applyAlignment="1">
      <alignment horizontal="center" vertical="top" wrapText="1"/>
    </xf>
    <xf numFmtId="2" fontId="12" fillId="4" borderId="5" xfId="0" applyNumberFormat="1" applyFont="1" applyFill="1" applyBorder="1" applyAlignment="1">
      <alignment horizontal="center" vertical="center"/>
    </xf>
    <xf numFmtId="2" fontId="12" fillId="4" borderId="14" xfId="0" applyNumberFormat="1" applyFont="1" applyFill="1" applyBorder="1" applyAlignment="1">
      <alignment horizontal="center" vertical="center"/>
    </xf>
    <xf numFmtId="0" fontId="0" fillId="0" borderId="0" xfId="0" applyAlignment="1">
      <alignment vertical="top"/>
    </xf>
    <xf numFmtId="0" fontId="3" fillId="4" borderId="8" xfId="0" applyFont="1" applyFill="1" applyBorder="1" applyAlignment="1" applyProtection="1">
      <alignment horizontal="center" vertical="top" wrapText="1"/>
    </xf>
    <xf numFmtId="0" fontId="3" fillId="0" borderId="4" xfId="0" applyFont="1" applyFill="1" applyBorder="1" applyAlignment="1" applyProtection="1">
      <alignment horizontal="center" vertical="top" wrapText="1"/>
      <protection locked="0"/>
    </xf>
    <xf numFmtId="0" fontId="1" fillId="2" borderId="0" xfId="0" applyFont="1" applyFill="1" applyAlignment="1">
      <alignment vertical="center"/>
    </xf>
    <xf numFmtId="0" fontId="0" fillId="0" borderId="0" xfId="0" applyAlignment="1">
      <alignment horizontal="center"/>
    </xf>
    <xf numFmtId="4" fontId="0" fillId="0" borderId="0" xfId="0" applyNumberFormat="1" applyBorder="1" applyAlignment="1">
      <alignment vertical="center"/>
    </xf>
    <xf numFmtId="164" fontId="3" fillId="4" borderId="13" xfId="0" applyNumberFormat="1" applyFont="1" applyFill="1" applyBorder="1" applyAlignment="1">
      <alignment horizontal="left" vertical="center"/>
    </xf>
    <xf numFmtId="4" fontId="3" fillId="4" borderId="5" xfId="0" applyNumberFormat="1" applyFont="1" applyFill="1" applyBorder="1" applyAlignment="1">
      <alignment horizontal="center" vertical="center"/>
    </xf>
    <xf numFmtId="4" fontId="3" fillId="4" borderId="14" xfId="0" applyNumberFormat="1" applyFont="1" applyFill="1" applyBorder="1" applyAlignment="1">
      <alignment horizontal="center" vertical="center"/>
    </xf>
    <xf numFmtId="4" fontId="12" fillId="4" borderId="5" xfId="0" applyNumberFormat="1" applyFont="1" applyFill="1" applyBorder="1" applyAlignment="1">
      <alignment horizontal="center" vertical="center"/>
    </xf>
    <xf numFmtId="4" fontId="12" fillId="4" borderId="14" xfId="0" applyNumberFormat="1" applyFont="1" applyFill="1" applyBorder="1" applyAlignment="1">
      <alignment horizontal="center" vertical="center"/>
    </xf>
    <xf numFmtId="0" fontId="3" fillId="4" borderId="4" xfId="0" applyFont="1" applyFill="1" applyBorder="1" applyAlignment="1">
      <alignment horizontal="center" vertical="center"/>
    </xf>
    <xf numFmtId="0" fontId="12" fillId="4" borderId="4" xfId="0" applyFont="1" applyFill="1" applyBorder="1" applyAlignment="1">
      <alignment horizontal="center" vertical="center"/>
    </xf>
    <xf numFmtId="4" fontId="1" fillId="5" borderId="4" xfId="0" applyNumberFormat="1" applyFont="1" applyFill="1" applyBorder="1" applyAlignment="1">
      <alignment horizontal="center" vertical="center"/>
    </xf>
    <xf numFmtId="2" fontId="0" fillId="0" borderId="0" xfId="0" applyNumberFormat="1" applyAlignment="1">
      <alignment horizontal="center" vertical="center"/>
    </xf>
    <xf numFmtId="0" fontId="0" fillId="0" borderId="0" xfId="0" applyBorder="1" applyAlignment="1">
      <alignment horizontal="center" vertical="center"/>
    </xf>
    <xf numFmtId="2" fontId="0" fillId="4" borderId="11" xfId="0" applyNumberFormat="1" applyFont="1" applyFill="1" applyBorder="1" applyAlignment="1">
      <alignment horizontal="center" vertical="center"/>
    </xf>
    <xf numFmtId="2" fontId="3" fillId="4" borderId="5" xfId="0" applyNumberFormat="1" applyFont="1" applyFill="1" applyBorder="1" applyAlignment="1">
      <alignment horizontal="center" vertical="center"/>
    </xf>
    <xf numFmtId="2" fontId="3" fillId="4" borderId="14" xfId="0" applyNumberFormat="1" applyFont="1" applyFill="1" applyBorder="1" applyAlignment="1">
      <alignment horizontal="center" vertical="center"/>
    </xf>
    <xf numFmtId="4" fontId="3" fillId="4" borderId="4" xfId="0" applyNumberFormat="1" applyFont="1" applyFill="1" applyBorder="1" applyAlignment="1">
      <alignment horizontal="center" vertical="center"/>
    </xf>
    <xf numFmtId="4" fontId="12" fillId="4" borderId="4" xfId="0" applyNumberFormat="1" applyFont="1" applyFill="1" applyBorder="1" applyAlignment="1">
      <alignment horizontal="center" vertical="center"/>
    </xf>
    <xf numFmtId="2" fontId="12" fillId="4" borderId="4" xfId="0" applyNumberFormat="1" applyFont="1" applyFill="1" applyBorder="1" applyAlignment="1">
      <alignment horizontal="center"/>
    </xf>
    <xf numFmtId="0" fontId="5" fillId="0" borderId="0" xfId="0" applyFont="1" applyFill="1" applyAlignment="1">
      <alignment horizontal="center" vertical="center"/>
    </xf>
    <xf numFmtId="0" fontId="6" fillId="0" borderId="0" xfId="0" applyFont="1" applyAlignment="1">
      <alignment horizontal="center" vertical="center"/>
    </xf>
    <xf numFmtId="0" fontId="10" fillId="0" borderId="0" xfId="0" applyFont="1" applyAlignment="1">
      <alignment horizontal="center" vertical="center"/>
    </xf>
    <xf numFmtId="3" fontId="12" fillId="4" borderId="11" xfId="0" applyNumberFormat="1" applyFont="1" applyFill="1" applyBorder="1" applyAlignment="1">
      <alignment horizontal="center" vertical="center"/>
    </xf>
    <xf numFmtId="4" fontId="9" fillId="4" borderId="5" xfId="0" applyNumberFormat="1" applyFont="1" applyFill="1" applyBorder="1" applyAlignment="1">
      <alignment horizontal="center" vertical="center"/>
    </xf>
    <xf numFmtId="4" fontId="9" fillId="4" borderId="14" xfId="0" applyNumberFormat="1" applyFont="1" applyFill="1" applyBorder="1" applyAlignment="1">
      <alignment horizontal="center" vertical="center"/>
    </xf>
    <xf numFmtId="0" fontId="9" fillId="4" borderId="4" xfId="0" applyFont="1" applyFill="1" applyBorder="1" applyAlignment="1">
      <alignment horizontal="center" vertical="center"/>
    </xf>
    <xf numFmtId="4" fontId="9" fillId="4" borderId="4" xfId="0" applyNumberFormat="1" applyFont="1" applyFill="1" applyBorder="1" applyAlignment="1">
      <alignment horizontal="center" vertical="center"/>
    </xf>
    <xf numFmtId="2" fontId="9" fillId="4" borderId="5" xfId="0" applyNumberFormat="1" applyFont="1" applyFill="1" applyBorder="1" applyAlignment="1">
      <alignment horizontal="center" vertical="center"/>
    </xf>
    <xf numFmtId="0" fontId="3" fillId="4" borderId="4" xfId="0" applyFont="1" applyFill="1" applyBorder="1" applyAlignment="1">
      <alignment horizontal="left" vertical="center"/>
    </xf>
    <xf numFmtId="0" fontId="9" fillId="4" borderId="0" xfId="0" applyFont="1" applyFill="1" applyBorder="1" applyAlignment="1">
      <alignment vertical="top" wrapText="1"/>
    </xf>
    <xf numFmtId="0" fontId="3" fillId="4" borderId="0" xfId="0" applyFont="1" applyFill="1" applyBorder="1" applyAlignment="1">
      <alignment horizontal="center" vertical="center" wrapText="1"/>
    </xf>
    <xf numFmtId="165" fontId="3" fillId="4" borderId="4" xfId="0" applyNumberFormat="1" applyFont="1" applyFill="1" applyBorder="1" applyAlignment="1">
      <alignment horizontal="center" vertical="center" wrapText="1"/>
    </xf>
    <xf numFmtId="0" fontId="5" fillId="5" borderId="4" xfId="0" applyFont="1" applyFill="1" applyBorder="1" applyAlignment="1">
      <alignment vertical="top" wrapText="1"/>
    </xf>
    <xf numFmtId="165" fontId="0" fillId="4" borderId="4" xfId="0" applyNumberFormat="1" applyFill="1" applyBorder="1" applyAlignment="1">
      <alignment horizontal="center" vertical="top"/>
    </xf>
    <xf numFmtId="0" fontId="5" fillId="2" borderId="0" xfId="0" applyFont="1" applyFill="1" applyAlignment="1">
      <alignment horizontal="center" vertical="top" wrapText="1"/>
    </xf>
    <xf numFmtId="0" fontId="0" fillId="2" borderId="0" xfId="0" applyFill="1" applyAlignment="1">
      <alignment vertical="center"/>
    </xf>
    <xf numFmtId="0" fontId="4" fillId="0" borderId="0" xfId="0" applyFont="1" applyAlignment="1"/>
    <xf numFmtId="0" fontId="0" fillId="0" borderId="0" xfId="0" applyAlignment="1">
      <alignment vertical="top" wrapText="1"/>
    </xf>
    <xf numFmtId="0" fontId="13" fillId="2" borderId="0" xfId="0" applyFont="1" applyFill="1" applyAlignment="1">
      <alignment vertical="center"/>
    </xf>
    <xf numFmtId="0" fontId="4" fillId="0" borderId="0" xfId="0" applyFont="1" applyFill="1" applyAlignment="1">
      <alignment vertical="top" wrapText="1"/>
    </xf>
    <xf numFmtId="0" fontId="4" fillId="0" borderId="0" xfId="0" applyFont="1" applyBorder="1" applyAlignment="1">
      <alignment horizontal="center" vertical="center"/>
    </xf>
    <xf numFmtId="0" fontId="3" fillId="4" borderId="4" xfId="0" applyFont="1" applyFill="1" applyBorder="1" applyAlignment="1" applyProtection="1">
      <alignment horizontal="center" vertical="top" wrapText="1"/>
      <protection locked="0"/>
    </xf>
    <xf numFmtId="165" fontId="0" fillId="4" borderId="5" xfId="0" applyNumberFormat="1" applyFill="1" applyBorder="1" applyAlignment="1" applyProtection="1">
      <alignment horizontal="center" vertical="center"/>
    </xf>
    <xf numFmtId="165" fontId="0" fillId="4" borderId="14" xfId="0" applyNumberFormat="1" applyFont="1" applyFill="1" applyBorder="1" applyAlignment="1" applyProtection="1">
      <alignment horizontal="center" vertical="center"/>
    </xf>
    <xf numFmtId="3" fontId="3" fillId="0" borderId="8" xfId="0" applyNumberFormat="1" applyFont="1" applyFill="1" applyBorder="1" applyAlignment="1" applyProtection="1">
      <alignment horizontal="center" vertical="top" wrapText="1"/>
      <protection locked="0"/>
    </xf>
    <xf numFmtId="0" fontId="5" fillId="2" borderId="3" xfId="0" applyFont="1" applyFill="1" applyBorder="1" applyAlignment="1">
      <alignment horizontal="center" vertical="top" wrapText="1"/>
    </xf>
    <xf numFmtId="0" fontId="0" fillId="0" borderId="0" xfId="0" applyFont="1" applyAlignment="1" applyProtection="1">
      <alignment horizontal="left" vertical="top"/>
    </xf>
    <xf numFmtId="3" fontId="0" fillId="4" borderId="4" xfId="0" applyNumberFormat="1" applyFill="1" applyBorder="1" applyAlignment="1" applyProtection="1">
      <alignment horizontal="center" vertical="center"/>
    </xf>
    <xf numFmtId="3" fontId="0" fillId="4" borderId="4" xfId="0" applyNumberFormat="1" applyFill="1" applyBorder="1" applyAlignment="1" applyProtection="1">
      <alignment horizontal="center"/>
    </xf>
    <xf numFmtId="3" fontId="0" fillId="4" borderId="11" xfId="0" applyNumberFormat="1" applyFill="1" applyBorder="1" applyAlignment="1" applyProtection="1">
      <alignment horizontal="center"/>
    </xf>
    <xf numFmtId="3" fontId="0" fillId="4" borderId="8" xfId="0" applyNumberFormat="1" applyFill="1" applyBorder="1" applyAlignment="1" applyProtection="1">
      <alignment horizontal="center"/>
    </xf>
    <xf numFmtId="0" fontId="1" fillId="0" borderId="0" xfId="0" applyFont="1" applyAlignment="1" applyProtection="1">
      <alignment horizontal="left"/>
    </xf>
    <xf numFmtId="0" fontId="1" fillId="0" borderId="0" xfId="0" applyFont="1"/>
    <xf numFmtId="0" fontId="1" fillId="2" borderId="0" xfId="0" applyFont="1" applyFill="1"/>
    <xf numFmtId="0" fontId="1" fillId="2" borderId="0" xfId="0" applyFont="1" applyFill="1" applyAlignment="1">
      <alignment horizontal="center"/>
    </xf>
    <xf numFmtId="0" fontId="1" fillId="2" borderId="2" xfId="0" applyFont="1" applyFill="1" applyBorder="1"/>
    <xf numFmtId="167" fontId="12" fillId="0" borderId="0" xfId="0" applyNumberFormat="1" applyFont="1" applyFill="1" applyAlignment="1" applyProtection="1">
      <alignment horizontal="left"/>
    </xf>
    <xf numFmtId="0" fontId="19" fillId="0" borderId="0" xfId="0" applyFont="1" applyAlignment="1" applyProtection="1">
      <alignment horizontal="center"/>
    </xf>
    <xf numFmtId="0" fontId="1" fillId="2" borderId="2" xfId="0" applyFont="1" applyFill="1" applyBorder="1" applyAlignment="1" applyProtection="1">
      <alignment horizontal="left"/>
    </xf>
    <xf numFmtId="168" fontId="20" fillId="2" borderId="3" xfId="0" applyNumberFormat="1" applyFont="1" applyFill="1" applyBorder="1" applyAlignment="1" applyProtection="1">
      <alignment horizontal="center"/>
    </xf>
    <xf numFmtId="0" fontId="1" fillId="0" borderId="0" xfId="0" applyFont="1" applyAlignment="1" applyProtection="1">
      <alignment horizontal="center"/>
    </xf>
    <xf numFmtId="0" fontId="1" fillId="0" borderId="0" xfId="0" applyFont="1" applyAlignment="1" applyProtection="1">
      <alignment horizontal="center" vertical="center"/>
    </xf>
    <xf numFmtId="0" fontId="1" fillId="0" borderId="0" xfId="0" applyFont="1" applyProtection="1"/>
    <xf numFmtId="0" fontId="3" fillId="7" borderId="0" xfId="0" applyFont="1" applyFill="1" applyAlignment="1">
      <alignment vertical="top" wrapText="1"/>
    </xf>
    <xf numFmtId="3" fontId="3" fillId="4" borderId="4" xfId="0" applyNumberFormat="1" applyFont="1" applyFill="1" applyBorder="1" applyAlignment="1">
      <alignment horizontal="center" vertical="top" wrapText="1"/>
    </xf>
    <xf numFmtId="0" fontId="0" fillId="4" borderId="4" xfId="0" applyFill="1" applyBorder="1" applyAlignment="1" applyProtection="1">
      <alignment horizontal="center" vertical="top"/>
    </xf>
    <xf numFmtId="167" fontId="12" fillId="4" borderId="0" xfId="0" applyNumberFormat="1" applyFont="1" applyFill="1" applyAlignment="1" applyProtection="1">
      <alignment horizontal="left"/>
    </xf>
    <xf numFmtId="3" fontId="0" fillId="8" borderId="0" xfId="0" applyNumberFormat="1" applyFill="1" applyAlignment="1" applyProtection="1">
      <alignment horizontal="center"/>
      <protection locked="0"/>
    </xf>
    <xf numFmtId="3" fontId="0" fillId="8" borderId="0" xfId="0" applyNumberFormat="1" applyFill="1" applyBorder="1" applyAlignment="1" applyProtection="1">
      <alignment horizontal="center"/>
      <protection locked="0"/>
    </xf>
    <xf numFmtId="168" fontId="20" fillId="2" borderId="5" xfId="0" applyNumberFormat="1" applyFont="1" applyFill="1" applyBorder="1" applyAlignment="1" applyProtection="1">
      <alignment horizontal="center"/>
    </xf>
    <xf numFmtId="0" fontId="23" fillId="0" borderId="0" xfId="0" applyFont="1"/>
    <xf numFmtId="0" fontId="12" fillId="4" borderId="0" xfId="0" applyFont="1" applyFill="1" applyAlignment="1">
      <alignment horizontal="right"/>
    </xf>
    <xf numFmtId="0" fontId="12" fillId="4" borderId="0" xfId="0" applyFont="1" applyFill="1" applyAlignment="1">
      <alignment horizontal="left"/>
    </xf>
    <xf numFmtId="0" fontId="0" fillId="4" borderId="0" xfId="0" applyFill="1" applyAlignment="1">
      <alignment horizontal="center"/>
    </xf>
    <xf numFmtId="0" fontId="12" fillId="8" borderId="24" xfId="0" applyFont="1" applyFill="1" applyBorder="1" applyAlignment="1">
      <alignment horizontal="center" vertical="center"/>
    </xf>
    <xf numFmtId="0" fontId="12" fillId="8" borderId="24" xfId="0" applyFont="1" applyFill="1" applyBorder="1" applyAlignment="1">
      <alignment horizontal="center"/>
    </xf>
    <xf numFmtId="0" fontId="12" fillId="8" borderId="17" xfId="0" applyFont="1" applyFill="1" applyBorder="1" applyAlignment="1">
      <alignment horizontal="center"/>
    </xf>
    <xf numFmtId="167" fontId="12" fillId="8" borderId="8" xfId="0" applyNumberFormat="1" applyFont="1" applyFill="1" applyBorder="1" applyAlignment="1" applyProtection="1">
      <alignment horizontal="left"/>
      <protection locked="0"/>
    </xf>
    <xf numFmtId="0" fontId="26" fillId="4" borderId="8" xfId="0" applyFont="1" applyFill="1" applyBorder="1" applyAlignment="1">
      <alignment vertical="center"/>
    </xf>
    <xf numFmtId="0" fontId="26" fillId="4" borderId="14" xfId="0" applyFont="1" applyFill="1" applyBorder="1" applyAlignment="1">
      <alignment vertical="center"/>
    </xf>
    <xf numFmtId="0" fontId="27" fillId="4" borderId="8" xfId="0" applyFont="1" applyFill="1" applyBorder="1" applyAlignment="1">
      <alignment vertical="center"/>
    </xf>
    <xf numFmtId="0" fontId="29" fillId="2" borderId="2" xfId="0" applyFont="1" applyFill="1" applyBorder="1" applyAlignment="1">
      <alignment horizontal="left" vertical="center" wrapText="1"/>
    </xf>
    <xf numFmtId="0" fontId="29" fillId="2" borderId="3" xfId="0" applyFont="1" applyFill="1" applyBorder="1" applyAlignment="1">
      <alignment horizontal="center" vertical="center" wrapText="1"/>
    </xf>
    <xf numFmtId="0" fontId="30" fillId="2" borderId="5" xfId="0" applyFont="1" applyFill="1" applyBorder="1" applyAlignment="1">
      <alignment horizontal="center" vertical="top" wrapText="1"/>
    </xf>
    <xf numFmtId="0" fontId="31" fillId="2" borderId="0" xfId="0" applyFont="1" applyFill="1" applyAlignment="1">
      <alignment horizontal="center" vertical="top" wrapText="1"/>
    </xf>
    <xf numFmtId="0" fontId="30" fillId="2" borderId="3" xfId="0" applyFont="1" applyFill="1" applyBorder="1" applyAlignment="1">
      <alignment horizontal="left" vertical="center" wrapText="1"/>
    </xf>
    <xf numFmtId="0" fontId="30" fillId="2" borderId="9"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2" fillId="2" borderId="9" xfId="0" applyFont="1" applyFill="1" applyBorder="1" applyAlignment="1">
      <alignment horizontal="center" vertical="center" wrapText="1"/>
    </xf>
    <xf numFmtId="164" fontId="33" fillId="4" borderId="1" xfId="0" applyNumberFormat="1" applyFont="1" applyFill="1" applyBorder="1" applyAlignment="1">
      <alignment horizontal="left" vertical="center"/>
    </xf>
    <xf numFmtId="0" fontId="34" fillId="4" borderId="4" xfId="0" applyFont="1" applyFill="1" applyBorder="1" applyAlignment="1">
      <alignment vertical="top" wrapText="1"/>
    </xf>
    <xf numFmtId="0" fontId="35" fillId="4" borderId="8" xfId="0" applyFont="1" applyFill="1" applyBorder="1" applyAlignment="1">
      <alignment vertical="top" wrapText="1"/>
    </xf>
    <xf numFmtId="0" fontId="35" fillId="4" borderId="4" xfId="0" applyFont="1" applyFill="1" applyBorder="1" applyAlignment="1">
      <alignment vertical="top" wrapText="1"/>
    </xf>
    <xf numFmtId="0" fontId="33" fillId="4" borderId="4" xfId="0" applyFont="1" applyFill="1" applyBorder="1" applyAlignment="1">
      <alignment vertical="center"/>
    </xf>
    <xf numFmtId="0" fontId="31" fillId="2" borderId="0" xfId="0" applyFont="1" applyFill="1" applyAlignment="1">
      <alignment horizontal="left"/>
    </xf>
    <xf numFmtId="164" fontId="36" fillId="4" borderId="1" xfId="0" applyNumberFormat="1" applyFont="1" applyFill="1" applyBorder="1" applyAlignment="1">
      <alignment horizontal="left" vertical="center"/>
    </xf>
    <xf numFmtId="164" fontId="36" fillId="4" borderId="18" xfId="0" applyNumberFormat="1" applyFont="1" applyFill="1" applyBorder="1" applyAlignment="1">
      <alignment horizontal="left" vertical="center"/>
    </xf>
    <xf numFmtId="0" fontId="37" fillId="4" borderId="6" xfId="0" applyFont="1" applyFill="1" applyBorder="1" applyAlignment="1">
      <alignment vertical="center"/>
    </xf>
    <xf numFmtId="0" fontId="37" fillId="4" borderId="0" xfId="0" applyFont="1" applyFill="1" applyBorder="1" applyAlignment="1">
      <alignment vertical="center"/>
    </xf>
    <xf numFmtId="0" fontId="3" fillId="3" borderId="0" xfId="0" applyFont="1" applyFill="1" applyAlignment="1">
      <alignment vertical="top" wrapText="1"/>
    </xf>
    <xf numFmtId="0" fontId="0" fillId="0" borderId="0" xfId="0" applyAlignment="1"/>
    <xf numFmtId="0" fontId="22" fillId="7" borderId="0" xfId="1" applyFill="1" applyAlignment="1">
      <alignment vertical="top" wrapText="1"/>
    </xf>
    <xf numFmtId="0" fontId="22" fillId="0" borderId="0" xfId="1" applyAlignment="1"/>
    <xf numFmtId="0" fontId="24" fillId="3" borderId="0" xfId="0" applyFont="1" applyFill="1" applyAlignment="1">
      <alignment vertical="top" wrapText="1"/>
    </xf>
    <xf numFmtId="0" fontId="0" fillId="7" borderId="0" xfId="0" applyFill="1" applyAlignment="1" applyProtection="1">
      <alignment vertical="top" wrapText="1"/>
    </xf>
    <xf numFmtId="0" fontId="0" fillId="0" borderId="0" xfId="0" applyAlignment="1">
      <alignment vertical="top" wrapText="1"/>
    </xf>
    <xf numFmtId="0" fontId="0" fillId="8" borderId="4" xfId="0" applyFill="1" applyBorder="1" applyAlignment="1" applyProtection="1">
      <alignment horizontal="center"/>
    </xf>
    <xf numFmtId="0" fontId="0" fillId="8" borderId="4" xfId="0" applyFill="1" applyBorder="1" applyAlignment="1">
      <alignment horizontal="center"/>
    </xf>
    <xf numFmtId="0" fontId="0" fillId="8" borderId="23" xfId="0" applyFill="1" applyBorder="1" applyAlignment="1">
      <alignment horizontal="center"/>
    </xf>
    <xf numFmtId="0" fontId="0" fillId="0" borderId="0" xfId="0" applyAlignment="1">
      <alignment wrapText="1"/>
    </xf>
    <xf numFmtId="0" fontId="0" fillId="7" borderId="0" xfId="0" applyFill="1" applyAlignment="1">
      <alignment vertical="top" wrapText="1"/>
    </xf>
    <xf numFmtId="0" fontId="0" fillId="0" borderId="0" xfId="0" applyAlignment="1">
      <alignment vertical="top"/>
    </xf>
    <xf numFmtId="0" fontId="0" fillId="7" borderId="0" xfId="0" applyFill="1" applyAlignment="1">
      <alignment vertical="top"/>
    </xf>
    <xf numFmtId="49" fontId="0" fillId="9" borderId="0" xfId="0" applyNumberFormat="1" applyFill="1" applyAlignment="1">
      <alignment vertical="center" wrapText="1"/>
    </xf>
    <xf numFmtId="49" fontId="2" fillId="9" borderId="0" xfId="0" applyNumberFormat="1" applyFont="1" applyFill="1" applyAlignment="1">
      <alignment vertical="center"/>
    </xf>
  </cellXfs>
  <cellStyles count="2">
    <cellStyle name="Hyperlink" xfId="1" builtinId="8"/>
    <cellStyle name="Normal" xfId="0" builtinId="0"/>
  </cellStyles>
  <dxfs count="34">
    <dxf>
      <fill>
        <patternFill>
          <bgColor rgb="FFFFFFBF"/>
        </patternFill>
      </fill>
    </dxf>
    <dxf>
      <fill>
        <patternFill>
          <bgColor rgb="FFFFFFBF"/>
        </patternFill>
      </fill>
    </dxf>
    <dxf>
      <fill>
        <patternFill>
          <bgColor rgb="FFFFFFB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B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B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B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B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BF"/>
        </patternFill>
      </fill>
    </dxf>
    <dxf>
      <font>
        <color rgb="FF9C0006"/>
      </font>
      <fill>
        <patternFill>
          <bgColor rgb="FFFFC7CE"/>
        </patternFill>
      </fill>
    </dxf>
    <dxf>
      <font>
        <color rgb="FF9C0006"/>
      </font>
      <fill>
        <patternFill>
          <bgColor rgb="FFFFC7CE"/>
        </patternFill>
      </fill>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FFBF"/>
        </patternFill>
      </fill>
    </dxf>
  </dxfs>
  <tableStyles count="0" defaultTableStyle="TableStyleMedium2" defaultPivotStyle="PivotStyleLight16"/>
  <colors>
    <mruColors>
      <color rgb="FFFEFFBE"/>
      <color rgb="FFC6E3D9"/>
      <color rgb="FFCF5260"/>
      <color rgb="FF0691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ru-RU" sz="1600"/>
              <a:t>Динамика изменения требуемого</a:t>
            </a:r>
            <a:r>
              <a:rPr lang="ru-RU" sz="1600" baseline="0"/>
              <a:t> числа сотрудников по отслеживанию контактов</a:t>
            </a:r>
            <a:endParaRPr lang="en-GB" sz="1600"/>
          </a:p>
        </c:rich>
      </c:tx>
      <c:overlay val="0"/>
      <c:spPr>
        <a:noFill/>
        <a:ln>
          <a:noFill/>
        </a:ln>
        <a:effectLst/>
      </c:spPr>
    </c:title>
    <c:autoTitleDeleted val="0"/>
    <c:plotArea>
      <c:layout>
        <c:manualLayout>
          <c:layoutTarget val="inner"/>
          <c:xMode val="edge"/>
          <c:yMode val="edge"/>
          <c:x val="6.568040336259838E-2"/>
          <c:y val="8.3627399262825253E-2"/>
          <c:w val="0.91642941258518595"/>
          <c:h val="0.77159630411794189"/>
        </c:manualLayout>
      </c:layout>
      <c:areaChart>
        <c:grouping val="standard"/>
        <c:varyColors val="0"/>
        <c:ser>
          <c:idx val="2"/>
          <c:order val="0"/>
          <c:tx>
            <c:strRef>
              <c:f>'Forward Planner'!$B$60</c:f>
              <c:strCache>
                <c:ptCount val="1"/>
                <c:pt idx="0">
                  <c:v>Неопределенность</c:v>
                </c:pt>
              </c:strCache>
            </c:strRef>
          </c:tx>
          <c:spPr>
            <a:solidFill>
              <a:srgbClr val="C6E3D9"/>
            </a:solidFill>
            <a:ln>
              <a:noFill/>
            </a:ln>
            <a:effectLst/>
          </c:spPr>
          <c:cat>
            <c:numRef>
              <c:f>'Forward Planner'!$C$7:$EY$7</c:f>
              <c:numCache>
                <c:formatCode>d/m/yy;@</c:formatCode>
                <c:ptCount val="153"/>
                <c:pt idx="0">
                  <c:v>44013</c:v>
                </c:pt>
                <c:pt idx="1">
                  <c:v>44014</c:v>
                </c:pt>
                <c:pt idx="2">
                  <c:v>44015</c:v>
                </c:pt>
                <c:pt idx="3">
                  <c:v>44016</c:v>
                </c:pt>
                <c:pt idx="4">
                  <c:v>44017</c:v>
                </c:pt>
                <c:pt idx="5">
                  <c:v>44018</c:v>
                </c:pt>
                <c:pt idx="6">
                  <c:v>44019</c:v>
                </c:pt>
                <c:pt idx="7">
                  <c:v>44020</c:v>
                </c:pt>
                <c:pt idx="8">
                  <c:v>44021</c:v>
                </c:pt>
                <c:pt idx="9">
                  <c:v>44022</c:v>
                </c:pt>
                <c:pt idx="10">
                  <c:v>44023</c:v>
                </c:pt>
                <c:pt idx="11">
                  <c:v>44024</c:v>
                </c:pt>
                <c:pt idx="12">
                  <c:v>44025</c:v>
                </c:pt>
                <c:pt idx="13">
                  <c:v>44026</c:v>
                </c:pt>
                <c:pt idx="14">
                  <c:v>44027</c:v>
                </c:pt>
                <c:pt idx="15">
                  <c:v>44028</c:v>
                </c:pt>
                <c:pt idx="16">
                  <c:v>44029</c:v>
                </c:pt>
                <c:pt idx="17">
                  <c:v>44030</c:v>
                </c:pt>
                <c:pt idx="18">
                  <c:v>44031</c:v>
                </c:pt>
                <c:pt idx="19">
                  <c:v>44032</c:v>
                </c:pt>
                <c:pt idx="20">
                  <c:v>44033</c:v>
                </c:pt>
                <c:pt idx="21">
                  <c:v>44034</c:v>
                </c:pt>
                <c:pt idx="22">
                  <c:v>44035</c:v>
                </c:pt>
                <c:pt idx="23">
                  <c:v>44036</c:v>
                </c:pt>
                <c:pt idx="24">
                  <c:v>44037</c:v>
                </c:pt>
                <c:pt idx="25">
                  <c:v>44038</c:v>
                </c:pt>
                <c:pt idx="26">
                  <c:v>44039</c:v>
                </c:pt>
                <c:pt idx="27">
                  <c:v>44040</c:v>
                </c:pt>
                <c:pt idx="28">
                  <c:v>44041</c:v>
                </c:pt>
                <c:pt idx="29">
                  <c:v>44042</c:v>
                </c:pt>
                <c:pt idx="30">
                  <c:v>44043</c:v>
                </c:pt>
                <c:pt idx="31">
                  <c:v>44044</c:v>
                </c:pt>
                <c:pt idx="32">
                  <c:v>44045</c:v>
                </c:pt>
                <c:pt idx="33">
                  <c:v>44046</c:v>
                </c:pt>
                <c:pt idx="34">
                  <c:v>44047</c:v>
                </c:pt>
                <c:pt idx="35">
                  <c:v>44048</c:v>
                </c:pt>
                <c:pt idx="36">
                  <c:v>44049</c:v>
                </c:pt>
                <c:pt idx="37">
                  <c:v>44050</c:v>
                </c:pt>
                <c:pt idx="38">
                  <c:v>44051</c:v>
                </c:pt>
                <c:pt idx="39">
                  <c:v>44052</c:v>
                </c:pt>
                <c:pt idx="40">
                  <c:v>44053</c:v>
                </c:pt>
                <c:pt idx="41">
                  <c:v>44054</c:v>
                </c:pt>
                <c:pt idx="42">
                  <c:v>44055</c:v>
                </c:pt>
                <c:pt idx="43">
                  <c:v>44056</c:v>
                </c:pt>
                <c:pt idx="44">
                  <c:v>44057</c:v>
                </c:pt>
                <c:pt idx="45">
                  <c:v>44058</c:v>
                </c:pt>
                <c:pt idx="46">
                  <c:v>44059</c:v>
                </c:pt>
                <c:pt idx="47">
                  <c:v>44060</c:v>
                </c:pt>
                <c:pt idx="48">
                  <c:v>44061</c:v>
                </c:pt>
                <c:pt idx="49">
                  <c:v>44062</c:v>
                </c:pt>
                <c:pt idx="50">
                  <c:v>44063</c:v>
                </c:pt>
                <c:pt idx="51">
                  <c:v>44064</c:v>
                </c:pt>
                <c:pt idx="52">
                  <c:v>44065</c:v>
                </c:pt>
                <c:pt idx="53">
                  <c:v>44066</c:v>
                </c:pt>
                <c:pt idx="54">
                  <c:v>44067</c:v>
                </c:pt>
                <c:pt idx="55">
                  <c:v>44068</c:v>
                </c:pt>
                <c:pt idx="56">
                  <c:v>44069</c:v>
                </c:pt>
                <c:pt idx="57">
                  <c:v>44070</c:v>
                </c:pt>
                <c:pt idx="58">
                  <c:v>44071</c:v>
                </c:pt>
                <c:pt idx="59">
                  <c:v>44072</c:v>
                </c:pt>
                <c:pt idx="60">
                  <c:v>44073</c:v>
                </c:pt>
                <c:pt idx="61">
                  <c:v>44074</c:v>
                </c:pt>
                <c:pt idx="62">
                  <c:v>44075</c:v>
                </c:pt>
                <c:pt idx="63">
                  <c:v>44076</c:v>
                </c:pt>
                <c:pt idx="64">
                  <c:v>44077</c:v>
                </c:pt>
                <c:pt idx="65">
                  <c:v>44078</c:v>
                </c:pt>
                <c:pt idx="66">
                  <c:v>44079</c:v>
                </c:pt>
                <c:pt idx="67">
                  <c:v>44080</c:v>
                </c:pt>
                <c:pt idx="68">
                  <c:v>44081</c:v>
                </c:pt>
                <c:pt idx="69">
                  <c:v>44082</c:v>
                </c:pt>
                <c:pt idx="70">
                  <c:v>44083</c:v>
                </c:pt>
                <c:pt idx="71">
                  <c:v>44084</c:v>
                </c:pt>
                <c:pt idx="72">
                  <c:v>44085</c:v>
                </c:pt>
                <c:pt idx="73">
                  <c:v>44086</c:v>
                </c:pt>
                <c:pt idx="74">
                  <c:v>44087</c:v>
                </c:pt>
                <c:pt idx="75">
                  <c:v>44088</c:v>
                </c:pt>
                <c:pt idx="76">
                  <c:v>44089</c:v>
                </c:pt>
                <c:pt idx="77">
                  <c:v>44090</c:v>
                </c:pt>
                <c:pt idx="78">
                  <c:v>44091</c:v>
                </c:pt>
                <c:pt idx="79">
                  <c:v>44092</c:v>
                </c:pt>
                <c:pt idx="80">
                  <c:v>44093</c:v>
                </c:pt>
                <c:pt idx="81">
                  <c:v>44094</c:v>
                </c:pt>
                <c:pt idx="82">
                  <c:v>44095</c:v>
                </c:pt>
                <c:pt idx="83">
                  <c:v>44096</c:v>
                </c:pt>
                <c:pt idx="84">
                  <c:v>44097</c:v>
                </c:pt>
                <c:pt idx="85">
                  <c:v>44098</c:v>
                </c:pt>
                <c:pt idx="86">
                  <c:v>44099</c:v>
                </c:pt>
                <c:pt idx="87">
                  <c:v>44100</c:v>
                </c:pt>
                <c:pt idx="88">
                  <c:v>44101</c:v>
                </c:pt>
                <c:pt idx="89">
                  <c:v>44102</c:v>
                </c:pt>
                <c:pt idx="90">
                  <c:v>44103</c:v>
                </c:pt>
                <c:pt idx="91">
                  <c:v>44104</c:v>
                </c:pt>
                <c:pt idx="92">
                  <c:v>44105</c:v>
                </c:pt>
                <c:pt idx="93">
                  <c:v>44106</c:v>
                </c:pt>
                <c:pt idx="94">
                  <c:v>44107</c:v>
                </c:pt>
                <c:pt idx="95">
                  <c:v>44108</c:v>
                </c:pt>
                <c:pt idx="96">
                  <c:v>44109</c:v>
                </c:pt>
                <c:pt idx="97">
                  <c:v>44110</c:v>
                </c:pt>
                <c:pt idx="98">
                  <c:v>44111</c:v>
                </c:pt>
                <c:pt idx="99">
                  <c:v>44112</c:v>
                </c:pt>
                <c:pt idx="100">
                  <c:v>44113</c:v>
                </c:pt>
                <c:pt idx="101">
                  <c:v>44114</c:v>
                </c:pt>
                <c:pt idx="102">
                  <c:v>44115</c:v>
                </c:pt>
                <c:pt idx="103">
                  <c:v>44116</c:v>
                </c:pt>
                <c:pt idx="104">
                  <c:v>44117</c:v>
                </c:pt>
                <c:pt idx="105">
                  <c:v>44118</c:v>
                </c:pt>
                <c:pt idx="106">
                  <c:v>44119</c:v>
                </c:pt>
                <c:pt idx="107">
                  <c:v>44120</c:v>
                </c:pt>
                <c:pt idx="108">
                  <c:v>44121</c:v>
                </c:pt>
                <c:pt idx="109">
                  <c:v>44122</c:v>
                </c:pt>
                <c:pt idx="110">
                  <c:v>44123</c:v>
                </c:pt>
                <c:pt idx="111">
                  <c:v>44124</c:v>
                </c:pt>
                <c:pt idx="112">
                  <c:v>44125</c:v>
                </c:pt>
                <c:pt idx="113">
                  <c:v>44126</c:v>
                </c:pt>
                <c:pt idx="114">
                  <c:v>44127</c:v>
                </c:pt>
                <c:pt idx="115">
                  <c:v>44128</c:v>
                </c:pt>
                <c:pt idx="116">
                  <c:v>44129</c:v>
                </c:pt>
                <c:pt idx="117">
                  <c:v>44130</c:v>
                </c:pt>
                <c:pt idx="118">
                  <c:v>44131</c:v>
                </c:pt>
                <c:pt idx="119">
                  <c:v>44132</c:v>
                </c:pt>
                <c:pt idx="120">
                  <c:v>44133</c:v>
                </c:pt>
                <c:pt idx="121">
                  <c:v>44134</c:v>
                </c:pt>
                <c:pt idx="122">
                  <c:v>44135</c:v>
                </c:pt>
                <c:pt idx="123">
                  <c:v>44136</c:v>
                </c:pt>
                <c:pt idx="124">
                  <c:v>44137</c:v>
                </c:pt>
                <c:pt idx="125">
                  <c:v>44138</c:v>
                </c:pt>
                <c:pt idx="126">
                  <c:v>44139</c:v>
                </c:pt>
                <c:pt idx="127">
                  <c:v>44140</c:v>
                </c:pt>
                <c:pt idx="128">
                  <c:v>44141</c:v>
                </c:pt>
                <c:pt idx="129">
                  <c:v>44142</c:v>
                </c:pt>
                <c:pt idx="130">
                  <c:v>44143</c:v>
                </c:pt>
                <c:pt idx="131">
                  <c:v>44144</c:v>
                </c:pt>
                <c:pt idx="132">
                  <c:v>44145</c:v>
                </c:pt>
                <c:pt idx="133">
                  <c:v>44146</c:v>
                </c:pt>
                <c:pt idx="134">
                  <c:v>44147</c:v>
                </c:pt>
                <c:pt idx="135">
                  <c:v>44148</c:v>
                </c:pt>
                <c:pt idx="136">
                  <c:v>44149</c:v>
                </c:pt>
                <c:pt idx="137">
                  <c:v>44150</c:v>
                </c:pt>
                <c:pt idx="138">
                  <c:v>44151</c:v>
                </c:pt>
                <c:pt idx="139">
                  <c:v>44152</c:v>
                </c:pt>
                <c:pt idx="140">
                  <c:v>44153</c:v>
                </c:pt>
                <c:pt idx="141">
                  <c:v>44154</c:v>
                </c:pt>
                <c:pt idx="142">
                  <c:v>44155</c:v>
                </c:pt>
                <c:pt idx="143">
                  <c:v>44156</c:v>
                </c:pt>
                <c:pt idx="144">
                  <c:v>44157</c:v>
                </c:pt>
                <c:pt idx="145">
                  <c:v>44158</c:v>
                </c:pt>
                <c:pt idx="146">
                  <c:v>44159</c:v>
                </c:pt>
                <c:pt idx="147">
                  <c:v>44160</c:v>
                </c:pt>
                <c:pt idx="148">
                  <c:v>44161</c:v>
                </c:pt>
                <c:pt idx="149">
                  <c:v>44162</c:v>
                </c:pt>
                <c:pt idx="150">
                  <c:v>44163</c:v>
                </c:pt>
                <c:pt idx="151">
                  <c:v>44164</c:v>
                </c:pt>
                <c:pt idx="152">
                  <c:v>44165</c:v>
                </c:pt>
              </c:numCache>
            </c:numRef>
          </c:cat>
          <c:val>
            <c:numRef>
              <c:f>'Forward Planner'!$C$59:$EY$59</c:f>
              <c:numCache>
                <c:formatCode>#,##0</c:formatCode>
                <c:ptCount val="1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11.1</c:v>
                </c:pt>
                <c:pt idx="20">
                  <c:v>31.200000000000003</c:v>
                </c:pt>
                <c:pt idx="21">
                  <c:v>5.8999999999999995</c:v>
                </c:pt>
                <c:pt idx="22">
                  <c:v>13.299999999999999</c:v>
                </c:pt>
                <c:pt idx="23">
                  <c:v>102.89999999999999</c:v>
                </c:pt>
                <c:pt idx="24">
                  <c:v>28.1</c:v>
                </c:pt>
                <c:pt idx="25">
                  <c:v>21.8</c:v>
                </c:pt>
                <c:pt idx="26">
                  <c:v>73.5</c:v>
                </c:pt>
                <c:pt idx="27">
                  <c:v>29.3</c:v>
                </c:pt>
                <c:pt idx="28">
                  <c:v>125.19999999999999</c:v>
                </c:pt>
                <c:pt idx="29">
                  <c:v>80</c:v>
                </c:pt>
                <c:pt idx="30">
                  <c:v>96.399999999999991</c:v>
                </c:pt>
                <c:pt idx="31">
                  <c:v>70.099999999999994</c:v>
                </c:pt>
                <c:pt idx="32">
                  <c:v>75.899999999999991</c:v>
                </c:pt>
                <c:pt idx="33">
                  <c:v>110.1</c:v>
                </c:pt>
                <c:pt idx="34">
                  <c:v>113.3</c:v>
                </c:pt>
                <c:pt idx="35">
                  <c:v>80.199999999999989</c:v>
                </c:pt>
                <c:pt idx="36">
                  <c:v>324.3</c:v>
                </c:pt>
                <c:pt idx="37">
                  <c:v>136.79999999999998</c:v>
                </c:pt>
                <c:pt idx="38">
                  <c:v>252.79999999999998</c:v>
                </c:pt>
                <c:pt idx="39">
                  <c:v>157</c:v>
                </c:pt>
                <c:pt idx="40">
                  <c:v>184.4</c:v>
                </c:pt>
                <c:pt idx="41">
                  <c:v>278.8</c:v>
                </c:pt>
                <c:pt idx="42">
                  <c:v>275.70000000000005</c:v>
                </c:pt>
                <c:pt idx="43">
                  <c:v>305.40000000000003</c:v>
                </c:pt>
                <c:pt idx="44">
                  <c:v>206.4</c:v>
                </c:pt>
                <c:pt idx="45">
                  <c:v>239.6</c:v>
                </c:pt>
                <c:pt idx="46">
                  <c:v>239.7</c:v>
                </c:pt>
                <c:pt idx="47">
                  <c:v>263.40000000000003</c:v>
                </c:pt>
                <c:pt idx="48">
                  <c:v>246.1</c:v>
                </c:pt>
                <c:pt idx="49">
                  <c:v>367.90000000000003</c:v>
                </c:pt>
                <c:pt idx="50">
                  <c:v>231.29999999999998</c:v>
                </c:pt>
                <c:pt idx="51">
                  <c:v>261.90000000000003</c:v>
                </c:pt>
                <c:pt idx="52">
                  <c:v>251.2</c:v>
                </c:pt>
                <c:pt idx="53">
                  <c:v>246.5</c:v>
                </c:pt>
                <c:pt idx="54">
                  <c:v>269.20000000000005</c:v>
                </c:pt>
                <c:pt idx="55">
                  <c:v>201.7</c:v>
                </c:pt>
                <c:pt idx="56">
                  <c:v>215.79999999999998</c:v>
                </c:pt>
                <c:pt idx="57">
                  <c:v>187.7</c:v>
                </c:pt>
                <c:pt idx="58">
                  <c:v>188.79999999999998</c:v>
                </c:pt>
                <c:pt idx="59">
                  <c:v>215.1</c:v>
                </c:pt>
                <c:pt idx="60">
                  <c:v>202.5</c:v>
                </c:pt>
                <c:pt idx="61">
                  <c:v>173.5</c:v>
                </c:pt>
                <c:pt idx="62">
                  <c:v>180.79999999999998</c:v>
                </c:pt>
                <c:pt idx="63">
                  <c:v>210.2</c:v>
                </c:pt>
                <c:pt idx="64">
                  <c:v>249.79999999999998</c:v>
                </c:pt>
                <c:pt idx="65">
                  <c:v>175.5</c:v>
                </c:pt>
                <c:pt idx="66">
                  <c:v>226.1</c:v>
                </c:pt>
                <c:pt idx="67">
                  <c:v>216.1</c:v>
                </c:pt>
                <c:pt idx="68">
                  <c:v>167.6</c:v>
                </c:pt>
                <c:pt idx="69">
                  <c:v>220.29999999999998</c:v>
                </c:pt>
                <c:pt idx="70">
                  <c:v>394.3</c:v>
                </c:pt>
                <c:pt idx="71">
                  <c:v>214.79999999999998</c:v>
                </c:pt>
                <c:pt idx="72">
                  <c:v>241.2</c:v>
                </c:pt>
                <c:pt idx="73">
                  <c:v>189.5</c:v>
                </c:pt>
                <c:pt idx="74">
                  <c:v>298.60000000000002</c:v>
                </c:pt>
                <c:pt idx="75">
                  <c:v>280.20000000000005</c:v>
                </c:pt>
                <c:pt idx="76">
                  <c:v>203.9</c:v>
                </c:pt>
                <c:pt idx="77">
                  <c:v>248.6</c:v>
                </c:pt>
                <c:pt idx="78">
                  <c:v>451.5</c:v>
                </c:pt>
                <c:pt idx="79">
                  <c:v>297.8</c:v>
                </c:pt>
                <c:pt idx="80">
                  <c:v>297.3</c:v>
                </c:pt>
                <c:pt idx="81">
                  <c:v>357.90000000000003</c:v>
                </c:pt>
                <c:pt idx="82">
                  <c:v>352.8</c:v>
                </c:pt>
                <c:pt idx="83">
                  <c:v>278</c:v>
                </c:pt>
                <c:pt idx="84">
                  <c:v>333.1</c:v>
                </c:pt>
                <c:pt idx="85">
                  <c:v>316.3</c:v>
                </c:pt>
                <c:pt idx="86">
                  <c:v>339.6</c:v>
                </c:pt>
                <c:pt idx="87">
                  <c:v>417.20000000000005</c:v>
                </c:pt>
                <c:pt idx="88">
                  <c:v>505.8</c:v>
                </c:pt>
                <c:pt idx="89">
                  <c:v>507.6</c:v>
                </c:pt>
                <c:pt idx="90">
                  <c:v>511</c:v>
                </c:pt>
                <c:pt idx="91">
                  <c:v>406.20000000000005</c:v>
                </c:pt>
                <c:pt idx="92">
                  <c:v>537.30000000000007</c:v>
                </c:pt>
                <c:pt idx="93">
                  <c:v>408.3</c:v>
                </c:pt>
                <c:pt idx="94">
                  <c:v>401.5</c:v>
                </c:pt>
                <c:pt idx="95">
                  <c:v>399.8</c:v>
                </c:pt>
                <c:pt idx="96">
                  <c:v>428.20000000000005</c:v>
                </c:pt>
                <c:pt idx="97">
                  <c:v>443.6</c:v>
                </c:pt>
                <c:pt idx="98">
                  <c:v>425.20000000000005</c:v>
                </c:pt>
                <c:pt idx="99">
                  <c:v>397.20000000000005</c:v>
                </c:pt>
                <c:pt idx="100">
                  <c:v>384.5</c:v>
                </c:pt>
                <c:pt idx="101">
                  <c:v>284.3</c:v>
                </c:pt>
                <c:pt idx="102">
                  <c:v>245</c:v>
                </c:pt>
                <c:pt idx="103">
                  <c:v>208.79999999999998</c:v>
                </c:pt>
                <c:pt idx="104">
                  <c:v>177</c:v>
                </c:pt>
                <c:pt idx="105">
                  <c:v>163.1</c:v>
                </c:pt>
                <c:pt idx="106">
                  <c:v>126.5</c:v>
                </c:pt>
                <c:pt idx="107">
                  <c:v>111.6</c:v>
                </c:pt>
                <c:pt idx="108">
                  <c:v>97.8</c:v>
                </c:pt>
                <c:pt idx="109">
                  <c:v>82.899999999999991</c:v>
                </c:pt>
                <c:pt idx="110">
                  <c:v>63.300000000000004</c:v>
                </c:pt>
                <c:pt idx="111">
                  <c:v>43.1</c:v>
                </c:pt>
                <c:pt idx="112">
                  <c:v>25.5</c:v>
                </c:pt>
                <c:pt idx="113">
                  <c:v>12.299999999999999</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numCache>
            </c:numRef>
          </c:val>
          <c:extLst>
            <c:ext xmlns:c16="http://schemas.microsoft.com/office/drawing/2014/chart" uri="{C3380CC4-5D6E-409C-BE32-E72D297353CC}">
              <c16:uniqueId val="{00000002-5048-314A-AC95-415D65C8598B}"/>
            </c:ext>
          </c:extLst>
        </c:ser>
        <c:ser>
          <c:idx val="0"/>
          <c:order val="2"/>
          <c:tx>
            <c:strRef>
              <c:f>'Forward Planner'!$B$57</c:f>
              <c:strCache>
                <c:ptCount val="1"/>
                <c:pt idx="0">
                  <c:v>Нижнее</c:v>
                </c:pt>
              </c:strCache>
            </c:strRef>
          </c:tx>
          <c:spPr>
            <a:solidFill>
              <a:schemeClr val="bg1"/>
            </a:solidFill>
            <a:ln>
              <a:noFill/>
            </a:ln>
            <a:effectLst/>
          </c:spPr>
          <c:cat>
            <c:numRef>
              <c:f>'Forward Planner'!$C$7:$EY$7</c:f>
              <c:numCache>
                <c:formatCode>d/m/yy;@</c:formatCode>
                <c:ptCount val="153"/>
                <c:pt idx="0">
                  <c:v>44013</c:v>
                </c:pt>
                <c:pt idx="1">
                  <c:v>44014</c:v>
                </c:pt>
                <c:pt idx="2">
                  <c:v>44015</c:v>
                </c:pt>
                <c:pt idx="3">
                  <c:v>44016</c:v>
                </c:pt>
                <c:pt idx="4">
                  <c:v>44017</c:v>
                </c:pt>
                <c:pt idx="5">
                  <c:v>44018</c:v>
                </c:pt>
                <c:pt idx="6">
                  <c:v>44019</c:v>
                </c:pt>
                <c:pt idx="7">
                  <c:v>44020</c:v>
                </c:pt>
                <c:pt idx="8">
                  <c:v>44021</c:v>
                </c:pt>
                <c:pt idx="9">
                  <c:v>44022</c:v>
                </c:pt>
                <c:pt idx="10">
                  <c:v>44023</c:v>
                </c:pt>
                <c:pt idx="11">
                  <c:v>44024</c:v>
                </c:pt>
                <c:pt idx="12">
                  <c:v>44025</c:v>
                </c:pt>
                <c:pt idx="13">
                  <c:v>44026</c:v>
                </c:pt>
                <c:pt idx="14">
                  <c:v>44027</c:v>
                </c:pt>
                <c:pt idx="15">
                  <c:v>44028</c:v>
                </c:pt>
                <c:pt idx="16">
                  <c:v>44029</c:v>
                </c:pt>
                <c:pt idx="17">
                  <c:v>44030</c:v>
                </c:pt>
                <c:pt idx="18">
                  <c:v>44031</c:v>
                </c:pt>
                <c:pt idx="19">
                  <c:v>44032</c:v>
                </c:pt>
                <c:pt idx="20">
                  <c:v>44033</c:v>
                </c:pt>
                <c:pt idx="21">
                  <c:v>44034</c:v>
                </c:pt>
                <c:pt idx="22">
                  <c:v>44035</c:v>
                </c:pt>
                <c:pt idx="23">
                  <c:v>44036</c:v>
                </c:pt>
                <c:pt idx="24">
                  <c:v>44037</c:v>
                </c:pt>
                <c:pt idx="25">
                  <c:v>44038</c:v>
                </c:pt>
                <c:pt idx="26">
                  <c:v>44039</c:v>
                </c:pt>
                <c:pt idx="27">
                  <c:v>44040</c:v>
                </c:pt>
                <c:pt idx="28">
                  <c:v>44041</c:v>
                </c:pt>
                <c:pt idx="29">
                  <c:v>44042</c:v>
                </c:pt>
                <c:pt idx="30">
                  <c:v>44043</c:v>
                </c:pt>
                <c:pt idx="31">
                  <c:v>44044</c:v>
                </c:pt>
                <c:pt idx="32">
                  <c:v>44045</c:v>
                </c:pt>
                <c:pt idx="33">
                  <c:v>44046</c:v>
                </c:pt>
                <c:pt idx="34">
                  <c:v>44047</c:v>
                </c:pt>
                <c:pt idx="35">
                  <c:v>44048</c:v>
                </c:pt>
                <c:pt idx="36">
                  <c:v>44049</c:v>
                </c:pt>
                <c:pt idx="37">
                  <c:v>44050</c:v>
                </c:pt>
                <c:pt idx="38">
                  <c:v>44051</c:v>
                </c:pt>
                <c:pt idx="39">
                  <c:v>44052</c:v>
                </c:pt>
                <c:pt idx="40">
                  <c:v>44053</c:v>
                </c:pt>
                <c:pt idx="41">
                  <c:v>44054</c:v>
                </c:pt>
                <c:pt idx="42">
                  <c:v>44055</c:v>
                </c:pt>
                <c:pt idx="43">
                  <c:v>44056</c:v>
                </c:pt>
                <c:pt idx="44">
                  <c:v>44057</c:v>
                </c:pt>
                <c:pt idx="45">
                  <c:v>44058</c:v>
                </c:pt>
                <c:pt idx="46">
                  <c:v>44059</c:v>
                </c:pt>
                <c:pt idx="47">
                  <c:v>44060</c:v>
                </c:pt>
                <c:pt idx="48">
                  <c:v>44061</c:v>
                </c:pt>
                <c:pt idx="49">
                  <c:v>44062</c:v>
                </c:pt>
                <c:pt idx="50">
                  <c:v>44063</c:v>
                </c:pt>
                <c:pt idx="51">
                  <c:v>44064</c:v>
                </c:pt>
                <c:pt idx="52">
                  <c:v>44065</c:v>
                </c:pt>
                <c:pt idx="53">
                  <c:v>44066</c:v>
                </c:pt>
                <c:pt idx="54">
                  <c:v>44067</c:v>
                </c:pt>
                <c:pt idx="55">
                  <c:v>44068</c:v>
                </c:pt>
                <c:pt idx="56">
                  <c:v>44069</c:v>
                </c:pt>
                <c:pt idx="57">
                  <c:v>44070</c:v>
                </c:pt>
                <c:pt idx="58">
                  <c:v>44071</c:v>
                </c:pt>
                <c:pt idx="59">
                  <c:v>44072</c:v>
                </c:pt>
                <c:pt idx="60">
                  <c:v>44073</c:v>
                </c:pt>
                <c:pt idx="61">
                  <c:v>44074</c:v>
                </c:pt>
                <c:pt idx="62">
                  <c:v>44075</c:v>
                </c:pt>
                <c:pt idx="63">
                  <c:v>44076</c:v>
                </c:pt>
                <c:pt idx="64">
                  <c:v>44077</c:v>
                </c:pt>
                <c:pt idx="65">
                  <c:v>44078</c:v>
                </c:pt>
                <c:pt idx="66">
                  <c:v>44079</c:v>
                </c:pt>
                <c:pt idx="67">
                  <c:v>44080</c:v>
                </c:pt>
                <c:pt idx="68">
                  <c:v>44081</c:v>
                </c:pt>
                <c:pt idx="69">
                  <c:v>44082</c:v>
                </c:pt>
                <c:pt idx="70">
                  <c:v>44083</c:v>
                </c:pt>
                <c:pt idx="71">
                  <c:v>44084</c:v>
                </c:pt>
                <c:pt idx="72">
                  <c:v>44085</c:v>
                </c:pt>
                <c:pt idx="73">
                  <c:v>44086</c:v>
                </c:pt>
                <c:pt idx="74">
                  <c:v>44087</c:v>
                </c:pt>
                <c:pt idx="75">
                  <c:v>44088</c:v>
                </c:pt>
                <c:pt idx="76">
                  <c:v>44089</c:v>
                </c:pt>
                <c:pt idx="77">
                  <c:v>44090</c:v>
                </c:pt>
                <c:pt idx="78">
                  <c:v>44091</c:v>
                </c:pt>
                <c:pt idx="79">
                  <c:v>44092</c:v>
                </c:pt>
                <c:pt idx="80">
                  <c:v>44093</c:v>
                </c:pt>
                <c:pt idx="81">
                  <c:v>44094</c:v>
                </c:pt>
                <c:pt idx="82">
                  <c:v>44095</c:v>
                </c:pt>
                <c:pt idx="83">
                  <c:v>44096</c:v>
                </c:pt>
                <c:pt idx="84">
                  <c:v>44097</c:v>
                </c:pt>
                <c:pt idx="85">
                  <c:v>44098</c:v>
                </c:pt>
                <c:pt idx="86">
                  <c:v>44099</c:v>
                </c:pt>
                <c:pt idx="87">
                  <c:v>44100</c:v>
                </c:pt>
                <c:pt idx="88">
                  <c:v>44101</c:v>
                </c:pt>
                <c:pt idx="89">
                  <c:v>44102</c:v>
                </c:pt>
                <c:pt idx="90">
                  <c:v>44103</c:v>
                </c:pt>
                <c:pt idx="91">
                  <c:v>44104</c:v>
                </c:pt>
                <c:pt idx="92">
                  <c:v>44105</c:v>
                </c:pt>
                <c:pt idx="93">
                  <c:v>44106</c:v>
                </c:pt>
                <c:pt idx="94">
                  <c:v>44107</c:v>
                </c:pt>
                <c:pt idx="95">
                  <c:v>44108</c:v>
                </c:pt>
                <c:pt idx="96">
                  <c:v>44109</c:v>
                </c:pt>
                <c:pt idx="97">
                  <c:v>44110</c:v>
                </c:pt>
                <c:pt idx="98">
                  <c:v>44111</c:v>
                </c:pt>
                <c:pt idx="99">
                  <c:v>44112</c:v>
                </c:pt>
                <c:pt idx="100">
                  <c:v>44113</c:v>
                </c:pt>
                <c:pt idx="101">
                  <c:v>44114</c:v>
                </c:pt>
                <c:pt idx="102">
                  <c:v>44115</c:v>
                </c:pt>
                <c:pt idx="103">
                  <c:v>44116</c:v>
                </c:pt>
                <c:pt idx="104">
                  <c:v>44117</c:v>
                </c:pt>
                <c:pt idx="105">
                  <c:v>44118</c:v>
                </c:pt>
                <c:pt idx="106">
                  <c:v>44119</c:v>
                </c:pt>
                <c:pt idx="107">
                  <c:v>44120</c:v>
                </c:pt>
                <c:pt idx="108">
                  <c:v>44121</c:v>
                </c:pt>
                <c:pt idx="109">
                  <c:v>44122</c:v>
                </c:pt>
                <c:pt idx="110">
                  <c:v>44123</c:v>
                </c:pt>
                <c:pt idx="111">
                  <c:v>44124</c:v>
                </c:pt>
                <c:pt idx="112">
                  <c:v>44125</c:v>
                </c:pt>
                <c:pt idx="113">
                  <c:v>44126</c:v>
                </c:pt>
                <c:pt idx="114">
                  <c:v>44127</c:v>
                </c:pt>
                <c:pt idx="115">
                  <c:v>44128</c:v>
                </c:pt>
                <c:pt idx="116">
                  <c:v>44129</c:v>
                </c:pt>
                <c:pt idx="117">
                  <c:v>44130</c:v>
                </c:pt>
                <c:pt idx="118">
                  <c:v>44131</c:v>
                </c:pt>
                <c:pt idx="119">
                  <c:v>44132</c:v>
                </c:pt>
                <c:pt idx="120">
                  <c:v>44133</c:v>
                </c:pt>
                <c:pt idx="121">
                  <c:v>44134</c:v>
                </c:pt>
                <c:pt idx="122">
                  <c:v>44135</c:v>
                </c:pt>
                <c:pt idx="123">
                  <c:v>44136</c:v>
                </c:pt>
                <c:pt idx="124">
                  <c:v>44137</c:v>
                </c:pt>
                <c:pt idx="125">
                  <c:v>44138</c:v>
                </c:pt>
                <c:pt idx="126">
                  <c:v>44139</c:v>
                </c:pt>
                <c:pt idx="127">
                  <c:v>44140</c:v>
                </c:pt>
                <c:pt idx="128">
                  <c:v>44141</c:v>
                </c:pt>
                <c:pt idx="129">
                  <c:v>44142</c:v>
                </c:pt>
                <c:pt idx="130">
                  <c:v>44143</c:v>
                </c:pt>
                <c:pt idx="131">
                  <c:v>44144</c:v>
                </c:pt>
                <c:pt idx="132">
                  <c:v>44145</c:v>
                </c:pt>
                <c:pt idx="133">
                  <c:v>44146</c:v>
                </c:pt>
                <c:pt idx="134">
                  <c:v>44147</c:v>
                </c:pt>
                <c:pt idx="135">
                  <c:v>44148</c:v>
                </c:pt>
                <c:pt idx="136">
                  <c:v>44149</c:v>
                </c:pt>
                <c:pt idx="137">
                  <c:v>44150</c:v>
                </c:pt>
                <c:pt idx="138">
                  <c:v>44151</c:v>
                </c:pt>
                <c:pt idx="139">
                  <c:v>44152</c:v>
                </c:pt>
                <c:pt idx="140">
                  <c:v>44153</c:v>
                </c:pt>
                <c:pt idx="141">
                  <c:v>44154</c:v>
                </c:pt>
                <c:pt idx="142">
                  <c:v>44155</c:v>
                </c:pt>
                <c:pt idx="143">
                  <c:v>44156</c:v>
                </c:pt>
                <c:pt idx="144">
                  <c:v>44157</c:v>
                </c:pt>
                <c:pt idx="145">
                  <c:v>44158</c:v>
                </c:pt>
                <c:pt idx="146">
                  <c:v>44159</c:v>
                </c:pt>
                <c:pt idx="147">
                  <c:v>44160</c:v>
                </c:pt>
                <c:pt idx="148">
                  <c:v>44161</c:v>
                </c:pt>
                <c:pt idx="149">
                  <c:v>44162</c:v>
                </c:pt>
                <c:pt idx="150">
                  <c:v>44163</c:v>
                </c:pt>
                <c:pt idx="151">
                  <c:v>44164</c:v>
                </c:pt>
                <c:pt idx="152">
                  <c:v>44165</c:v>
                </c:pt>
              </c:numCache>
            </c:numRef>
          </c:cat>
          <c:val>
            <c:numRef>
              <c:f>'Forward Planner'!$C$57:$EY$57</c:f>
              <c:numCache>
                <c:formatCode>#,##0</c:formatCode>
                <c:ptCount val="1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6.8</c:v>
                </c:pt>
                <c:pt idx="20">
                  <c:v>18.8</c:v>
                </c:pt>
                <c:pt idx="21">
                  <c:v>2.8000000000000003</c:v>
                </c:pt>
                <c:pt idx="22">
                  <c:v>7.3</c:v>
                </c:pt>
                <c:pt idx="23">
                  <c:v>61.800000000000004</c:v>
                </c:pt>
                <c:pt idx="24">
                  <c:v>14.299999999999999</c:v>
                </c:pt>
                <c:pt idx="25">
                  <c:v>10.299999999999999</c:v>
                </c:pt>
                <c:pt idx="26">
                  <c:v>41.800000000000004</c:v>
                </c:pt>
                <c:pt idx="27">
                  <c:v>13.799999999999999</c:v>
                </c:pt>
                <c:pt idx="28">
                  <c:v>72.3</c:v>
                </c:pt>
                <c:pt idx="29">
                  <c:v>42.7</c:v>
                </c:pt>
                <c:pt idx="30">
                  <c:v>52</c:v>
                </c:pt>
                <c:pt idx="31">
                  <c:v>35</c:v>
                </c:pt>
                <c:pt idx="32">
                  <c:v>38.200000000000003</c:v>
                </c:pt>
                <c:pt idx="33">
                  <c:v>59</c:v>
                </c:pt>
                <c:pt idx="34">
                  <c:v>60.5</c:v>
                </c:pt>
                <c:pt idx="35">
                  <c:v>39.200000000000003</c:v>
                </c:pt>
                <c:pt idx="36">
                  <c:v>187.9</c:v>
                </c:pt>
                <c:pt idx="37">
                  <c:v>70.399999999999991</c:v>
                </c:pt>
                <c:pt idx="38">
                  <c:v>140.4</c:v>
                </c:pt>
                <c:pt idx="39">
                  <c:v>78.899999999999991</c:v>
                </c:pt>
                <c:pt idx="40">
                  <c:v>95.899999999999991</c:v>
                </c:pt>
                <c:pt idx="41">
                  <c:v>152.1</c:v>
                </c:pt>
                <c:pt idx="42">
                  <c:v>149.1</c:v>
                </c:pt>
                <c:pt idx="43">
                  <c:v>165.1</c:v>
                </c:pt>
                <c:pt idx="44">
                  <c:v>102.5</c:v>
                </c:pt>
                <c:pt idx="45">
                  <c:v>122.3</c:v>
                </c:pt>
                <c:pt idx="46">
                  <c:v>121.3</c:v>
                </c:pt>
                <c:pt idx="47">
                  <c:v>135.5</c:v>
                </c:pt>
                <c:pt idx="48">
                  <c:v>124.3</c:v>
                </c:pt>
                <c:pt idx="49">
                  <c:v>197.5</c:v>
                </c:pt>
                <c:pt idx="50">
                  <c:v>115.8</c:v>
                </c:pt>
                <c:pt idx="51">
                  <c:v>134.29999999999998</c:v>
                </c:pt>
                <c:pt idx="52">
                  <c:v>129.29999999999998</c:v>
                </c:pt>
                <c:pt idx="53">
                  <c:v>125.5</c:v>
                </c:pt>
                <c:pt idx="54">
                  <c:v>139.29999999999998</c:v>
                </c:pt>
                <c:pt idx="55">
                  <c:v>99.3</c:v>
                </c:pt>
                <c:pt idx="56">
                  <c:v>110.1</c:v>
                </c:pt>
                <c:pt idx="57">
                  <c:v>94.8</c:v>
                </c:pt>
                <c:pt idx="58">
                  <c:v>95.3</c:v>
                </c:pt>
                <c:pt idx="59">
                  <c:v>111.8</c:v>
                </c:pt>
                <c:pt idx="60">
                  <c:v>103.8</c:v>
                </c:pt>
                <c:pt idx="61">
                  <c:v>86.6</c:v>
                </c:pt>
                <c:pt idx="62">
                  <c:v>91.6</c:v>
                </c:pt>
                <c:pt idx="63">
                  <c:v>112.1</c:v>
                </c:pt>
                <c:pt idx="64">
                  <c:v>135.4</c:v>
                </c:pt>
                <c:pt idx="65">
                  <c:v>89.1</c:v>
                </c:pt>
                <c:pt idx="66">
                  <c:v>120.6</c:v>
                </c:pt>
                <c:pt idx="67">
                  <c:v>113.8</c:v>
                </c:pt>
                <c:pt idx="68">
                  <c:v>84.399999999999991</c:v>
                </c:pt>
                <c:pt idx="69">
                  <c:v>116.3</c:v>
                </c:pt>
                <c:pt idx="70">
                  <c:v>221.79999999999998</c:v>
                </c:pt>
                <c:pt idx="71">
                  <c:v>108</c:v>
                </c:pt>
                <c:pt idx="72">
                  <c:v>124</c:v>
                </c:pt>
                <c:pt idx="73">
                  <c:v>92.5</c:v>
                </c:pt>
                <c:pt idx="74">
                  <c:v>159.79999999999998</c:v>
                </c:pt>
                <c:pt idx="75">
                  <c:v>146.5</c:v>
                </c:pt>
                <c:pt idx="76">
                  <c:v>98.8</c:v>
                </c:pt>
                <c:pt idx="77">
                  <c:v>127.5</c:v>
                </c:pt>
                <c:pt idx="78">
                  <c:v>252.29999999999998</c:v>
                </c:pt>
                <c:pt idx="79">
                  <c:v>153.69999999999999</c:v>
                </c:pt>
                <c:pt idx="80">
                  <c:v>153.5</c:v>
                </c:pt>
                <c:pt idx="81">
                  <c:v>190.2</c:v>
                </c:pt>
                <c:pt idx="82">
                  <c:v>184.7</c:v>
                </c:pt>
                <c:pt idx="83">
                  <c:v>138.19999999999999</c:v>
                </c:pt>
                <c:pt idx="84">
                  <c:v>176</c:v>
                </c:pt>
                <c:pt idx="85">
                  <c:v>164</c:v>
                </c:pt>
                <c:pt idx="86">
                  <c:v>177.5</c:v>
                </c:pt>
                <c:pt idx="87">
                  <c:v>222.7</c:v>
                </c:pt>
                <c:pt idx="88">
                  <c:v>275.70000000000005</c:v>
                </c:pt>
                <c:pt idx="89">
                  <c:v>273.40000000000003</c:v>
                </c:pt>
                <c:pt idx="90">
                  <c:v>270.8</c:v>
                </c:pt>
                <c:pt idx="91">
                  <c:v>204.1</c:v>
                </c:pt>
                <c:pt idx="92">
                  <c:v>287.90000000000003</c:v>
                </c:pt>
                <c:pt idx="93">
                  <c:v>206.1</c:v>
                </c:pt>
                <c:pt idx="94">
                  <c:v>201.79999999999998</c:v>
                </c:pt>
                <c:pt idx="95">
                  <c:v>202.1</c:v>
                </c:pt>
                <c:pt idx="96">
                  <c:v>220.1</c:v>
                </c:pt>
                <c:pt idx="97">
                  <c:v>227.79999999999998</c:v>
                </c:pt>
                <c:pt idx="98">
                  <c:v>216.6</c:v>
                </c:pt>
                <c:pt idx="99">
                  <c:v>199.29999999999998</c:v>
                </c:pt>
                <c:pt idx="100">
                  <c:v>192.29999999999998</c:v>
                </c:pt>
                <c:pt idx="101">
                  <c:v>133.4</c:v>
                </c:pt>
                <c:pt idx="102">
                  <c:v>114.89999999999999</c:v>
                </c:pt>
                <c:pt idx="103">
                  <c:v>98</c:v>
                </c:pt>
                <c:pt idx="104">
                  <c:v>83</c:v>
                </c:pt>
                <c:pt idx="105">
                  <c:v>76.5</c:v>
                </c:pt>
                <c:pt idx="106">
                  <c:v>59.4</c:v>
                </c:pt>
                <c:pt idx="107">
                  <c:v>52.4</c:v>
                </c:pt>
                <c:pt idx="108">
                  <c:v>45.9</c:v>
                </c:pt>
                <c:pt idx="109">
                  <c:v>38.9</c:v>
                </c:pt>
                <c:pt idx="110">
                  <c:v>29.700000000000003</c:v>
                </c:pt>
                <c:pt idx="111">
                  <c:v>20.200000000000003</c:v>
                </c:pt>
                <c:pt idx="112">
                  <c:v>12</c:v>
                </c:pt>
                <c:pt idx="113">
                  <c:v>5.8</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numCache>
            </c:numRef>
          </c:val>
          <c:extLst>
            <c:ext xmlns:c16="http://schemas.microsoft.com/office/drawing/2014/chart" uri="{C3380CC4-5D6E-409C-BE32-E72D297353CC}">
              <c16:uniqueId val="{00000000-5048-314A-AC95-415D65C8598B}"/>
            </c:ext>
          </c:extLst>
        </c:ser>
        <c:dLbls>
          <c:showLegendKey val="0"/>
          <c:showVal val="0"/>
          <c:showCatName val="0"/>
          <c:showSerName val="0"/>
          <c:showPercent val="0"/>
          <c:showBubbleSize val="0"/>
        </c:dLbls>
        <c:axId val="104814848"/>
        <c:axId val="104825216"/>
      </c:areaChart>
      <c:lineChart>
        <c:grouping val="standard"/>
        <c:varyColors val="0"/>
        <c:ser>
          <c:idx val="1"/>
          <c:order val="1"/>
          <c:tx>
            <c:strRef>
              <c:f>'Forward Planner'!$B$58</c:f>
              <c:strCache>
                <c:ptCount val="1"/>
                <c:pt idx="0">
                  <c:v>Медианное</c:v>
                </c:pt>
              </c:strCache>
            </c:strRef>
          </c:tx>
          <c:spPr>
            <a:ln w="28575" cap="rnd">
              <a:solidFill>
                <a:schemeClr val="accent2"/>
              </a:solidFill>
              <a:prstDash val="sysDash"/>
              <a:round/>
            </a:ln>
            <a:effectLst/>
          </c:spPr>
          <c:marker>
            <c:symbol val="none"/>
          </c:marker>
          <c:val>
            <c:numRef>
              <c:f>'Forward Planner'!$C$58:$EY$58</c:f>
              <c:numCache>
                <c:formatCode>#,##0</c:formatCode>
                <c:ptCount val="1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9</c:v>
                </c:pt>
                <c:pt idx="20">
                  <c:v>25.1</c:v>
                </c:pt>
                <c:pt idx="21">
                  <c:v>4.3999999999999995</c:v>
                </c:pt>
                <c:pt idx="22">
                  <c:v>10.4</c:v>
                </c:pt>
                <c:pt idx="23">
                  <c:v>82.899999999999991</c:v>
                </c:pt>
                <c:pt idx="24">
                  <c:v>21.6</c:v>
                </c:pt>
                <c:pt idx="25">
                  <c:v>16.400000000000002</c:v>
                </c:pt>
                <c:pt idx="26">
                  <c:v>58.2</c:v>
                </c:pt>
                <c:pt idx="27">
                  <c:v>22</c:v>
                </c:pt>
                <c:pt idx="28">
                  <c:v>99.699999999999989</c:v>
                </c:pt>
                <c:pt idx="29">
                  <c:v>62.2</c:v>
                </c:pt>
                <c:pt idx="30">
                  <c:v>75.199999999999989</c:v>
                </c:pt>
                <c:pt idx="31">
                  <c:v>53.5</c:v>
                </c:pt>
                <c:pt idx="32">
                  <c:v>58.1</c:v>
                </c:pt>
                <c:pt idx="33">
                  <c:v>85.8</c:v>
                </c:pt>
                <c:pt idx="34">
                  <c:v>88.199999999999989</c:v>
                </c:pt>
                <c:pt idx="35">
                  <c:v>60.9</c:v>
                </c:pt>
                <c:pt idx="36">
                  <c:v>258.5</c:v>
                </c:pt>
                <c:pt idx="37">
                  <c:v>105.3</c:v>
                </c:pt>
                <c:pt idx="38">
                  <c:v>198.9</c:v>
                </c:pt>
                <c:pt idx="39">
                  <c:v>120.1</c:v>
                </c:pt>
                <c:pt idx="40">
                  <c:v>142.4</c:v>
                </c:pt>
                <c:pt idx="41">
                  <c:v>218.29999999999998</c:v>
                </c:pt>
                <c:pt idx="42">
                  <c:v>215.29999999999998</c:v>
                </c:pt>
                <c:pt idx="43">
                  <c:v>238.4</c:v>
                </c:pt>
                <c:pt idx="44">
                  <c:v>157.4</c:v>
                </c:pt>
                <c:pt idx="45">
                  <c:v>184.1</c:v>
                </c:pt>
                <c:pt idx="46">
                  <c:v>183.7</c:v>
                </c:pt>
                <c:pt idx="47">
                  <c:v>202.79999999999998</c:v>
                </c:pt>
                <c:pt idx="48">
                  <c:v>188.5</c:v>
                </c:pt>
                <c:pt idx="49">
                  <c:v>286.70000000000005</c:v>
                </c:pt>
                <c:pt idx="50">
                  <c:v>176.7</c:v>
                </c:pt>
                <c:pt idx="51">
                  <c:v>201.4</c:v>
                </c:pt>
                <c:pt idx="52">
                  <c:v>193.4</c:v>
                </c:pt>
                <c:pt idx="53">
                  <c:v>189.29999999999998</c:v>
                </c:pt>
                <c:pt idx="54">
                  <c:v>207.6</c:v>
                </c:pt>
                <c:pt idx="55">
                  <c:v>153.4</c:v>
                </c:pt>
                <c:pt idx="56">
                  <c:v>165.7</c:v>
                </c:pt>
                <c:pt idx="57">
                  <c:v>143.79999999999998</c:v>
                </c:pt>
                <c:pt idx="58">
                  <c:v>144.6</c:v>
                </c:pt>
                <c:pt idx="59">
                  <c:v>166.1</c:v>
                </c:pt>
                <c:pt idx="60">
                  <c:v>155.79999999999998</c:v>
                </c:pt>
                <c:pt idx="61">
                  <c:v>132.5</c:v>
                </c:pt>
                <c:pt idx="62">
                  <c:v>138.6</c:v>
                </c:pt>
                <c:pt idx="63">
                  <c:v>163.5</c:v>
                </c:pt>
                <c:pt idx="64">
                  <c:v>195.2</c:v>
                </c:pt>
                <c:pt idx="65">
                  <c:v>134.6</c:v>
                </c:pt>
                <c:pt idx="66">
                  <c:v>175.9</c:v>
                </c:pt>
                <c:pt idx="67">
                  <c:v>167.5</c:v>
                </c:pt>
                <c:pt idx="68">
                  <c:v>128.29999999999998</c:v>
                </c:pt>
                <c:pt idx="69">
                  <c:v>170.9</c:v>
                </c:pt>
                <c:pt idx="70">
                  <c:v>311.5</c:v>
                </c:pt>
                <c:pt idx="71">
                  <c:v>164.4</c:v>
                </c:pt>
                <c:pt idx="72">
                  <c:v>185.7</c:v>
                </c:pt>
                <c:pt idx="73">
                  <c:v>143.79999999999998</c:v>
                </c:pt>
                <c:pt idx="74">
                  <c:v>232.5</c:v>
                </c:pt>
                <c:pt idx="75">
                  <c:v>216.7</c:v>
                </c:pt>
                <c:pt idx="76">
                  <c:v>154.4</c:v>
                </c:pt>
                <c:pt idx="77">
                  <c:v>191.29999999999998</c:v>
                </c:pt>
                <c:pt idx="78">
                  <c:v>356</c:v>
                </c:pt>
                <c:pt idx="79">
                  <c:v>229.5</c:v>
                </c:pt>
                <c:pt idx="80">
                  <c:v>229.1</c:v>
                </c:pt>
                <c:pt idx="81">
                  <c:v>278.10000000000002</c:v>
                </c:pt>
                <c:pt idx="82">
                  <c:v>273</c:v>
                </c:pt>
                <c:pt idx="83">
                  <c:v>212</c:v>
                </c:pt>
                <c:pt idx="84">
                  <c:v>258.40000000000003</c:v>
                </c:pt>
                <c:pt idx="85">
                  <c:v>244.1</c:v>
                </c:pt>
                <c:pt idx="86">
                  <c:v>262.60000000000002</c:v>
                </c:pt>
                <c:pt idx="87">
                  <c:v>324.60000000000002</c:v>
                </c:pt>
                <c:pt idx="88">
                  <c:v>395.90000000000003</c:v>
                </c:pt>
                <c:pt idx="89">
                  <c:v>395.90000000000003</c:v>
                </c:pt>
                <c:pt idx="90">
                  <c:v>396.70000000000005</c:v>
                </c:pt>
                <c:pt idx="91">
                  <c:v>310.70000000000005</c:v>
                </c:pt>
                <c:pt idx="92">
                  <c:v>418.40000000000003</c:v>
                </c:pt>
                <c:pt idx="93">
                  <c:v>312.70000000000005</c:v>
                </c:pt>
                <c:pt idx="94">
                  <c:v>307.10000000000002</c:v>
                </c:pt>
                <c:pt idx="95">
                  <c:v>306.3</c:v>
                </c:pt>
                <c:pt idx="96">
                  <c:v>329.6</c:v>
                </c:pt>
                <c:pt idx="97">
                  <c:v>341.40000000000003</c:v>
                </c:pt>
                <c:pt idx="98">
                  <c:v>326.40000000000003</c:v>
                </c:pt>
                <c:pt idx="99">
                  <c:v>303.70000000000005</c:v>
                </c:pt>
                <c:pt idx="100">
                  <c:v>293.8</c:v>
                </c:pt>
                <c:pt idx="101">
                  <c:v>213.5</c:v>
                </c:pt>
                <c:pt idx="102">
                  <c:v>184</c:v>
                </c:pt>
                <c:pt idx="103">
                  <c:v>156.79999999999998</c:v>
                </c:pt>
                <c:pt idx="104">
                  <c:v>132.9</c:v>
                </c:pt>
                <c:pt idx="105">
                  <c:v>122.5</c:v>
                </c:pt>
                <c:pt idx="106">
                  <c:v>95</c:v>
                </c:pt>
                <c:pt idx="107">
                  <c:v>83.8</c:v>
                </c:pt>
                <c:pt idx="108">
                  <c:v>73.5</c:v>
                </c:pt>
                <c:pt idx="109">
                  <c:v>62.300000000000004</c:v>
                </c:pt>
                <c:pt idx="110">
                  <c:v>47.5</c:v>
                </c:pt>
                <c:pt idx="111">
                  <c:v>32.4</c:v>
                </c:pt>
                <c:pt idx="112">
                  <c:v>19.200000000000003</c:v>
                </c:pt>
                <c:pt idx="113">
                  <c:v>9.1999999999999993</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numCache>
            </c:numRef>
          </c:val>
          <c:smooth val="0"/>
          <c:extLst>
            <c:ext xmlns:c16="http://schemas.microsoft.com/office/drawing/2014/chart" uri="{C3380CC4-5D6E-409C-BE32-E72D297353CC}">
              <c16:uniqueId val="{00000001-5048-314A-AC95-415D65C8598B}"/>
            </c:ext>
          </c:extLst>
        </c:ser>
        <c:ser>
          <c:idx val="3"/>
          <c:order val="3"/>
          <c:tx>
            <c:v>Ongoing cases</c:v>
          </c:tx>
          <c:spPr>
            <a:ln w="28575" cap="rnd">
              <a:solidFill>
                <a:schemeClr val="accent4"/>
              </a:solidFill>
              <a:round/>
            </a:ln>
            <a:effectLst/>
          </c:spPr>
          <c:marker>
            <c:symbol val="none"/>
          </c:marker>
          <c:val>
            <c:numRef>
              <c:f>'Forward Planner'!$C$35:$EY$35</c:f>
              <c:numCache>
                <c:formatCode>General</c:formatCode>
                <c:ptCount val="1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11</c:v>
                </c:pt>
                <c:pt idx="22">
                  <c:v>11</c:v>
                </c:pt>
                <c:pt idx="23">
                  <c:v>13</c:v>
                </c:pt>
                <c:pt idx="24">
                  <c:v>39</c:v>
                </c:pt>
                <c:pt idx="25">
                  <c:v>41</c:v>
                </c:pt>
                <c:pt idx="26">
                  <c:v>41</c:v>
                </c:pt>
                <c:pt idx="27">
                  <c:v>55</c:v>
                </c:pt>
                <c:pt idx="28">
                  <c:v>55</c:v>
                </c:pt>
                <c:pt idx="29">
                  <c:v>81</c:v>
                </c:pt>
                <c:pt idx="30">
                  <c:v>91</c:v>
                </c:pt>
                <c:pt idx="31">
                  <c:v>104</c:v>
                </c:pt>
                <c:pt idx="32">
                  <c:v>108</c:v>
                </c:pt>
                <c:pt idx="33">
                  <c:v>110</c:v>
                </c:pt>
                <c:pt idx="34">
                  <c:v>116</c:v>
                </c:pt>
                <c:pt idx="35">
                  <c:v>130</c:v>
                </c:pt>
                <c:pt idx="36">
                  <c:v>131</c:v>
                </c:pt>
                <c:pt idx="37">
                  <c:v>174</c:v>
                </c:pt>
                <c:pt idx="38">
                  <c:v>184</c:v>
                </c:pt>
                <c:pt idx="39">
                  <c:v>226</c:v>
                </c:pt>
                <c:pt idx="40">
                  <c:v>222</c:v>
                </c:pt>
                <c:pt idx="41">
                  <c:v>240</c:v>
                </c:pt>
                <c:pt idx="42">
                  <c:v>255</c:v>
                </c:pt>
                <c:pt idx="43">
                  <c:v>283</c:v>
                </c:pt>
                <c:pt idx="44">
                  <c:v>312</c:v>
                </c:pt>
                <c:pt idx="45">
                  <c:v>319</c:v>
                </c:pt>
                <c:pt idx="46">
                  <c:v>333</c:v>
                </c:pt>
                <c:pt idx="47">
                  <c:v>336</c:v>
                </c:pt>
                <c:pt idx="48">
                  <c:v>345</c:v>
                </c:pt>
                <c:pt idx="49">
                  <c:v>359</c:v>
                </c:pt>
                <c:pt idx="50">
                  <c:v>338</c:v>
                </c:pt>
                <c:pt idx="51">
                  <c:v>340</c:v>
                </c:pt>
                <c:pt idx="52">
                  <c:v>320</c:v>
                </c:pt>
                <c:pt idx="53">
                  <c:v>332</c:v>
                </c:pt>
                <c:pt idx="54">
                  <c:v>333</c:v>
                </c:pt>
                <c:pt idx="55">
                  <c:v>317</c:v>
                </c:pt>
                <c:pt idx="56">
                  <c:v>288</c:v>
                </c:pt>
                <c:pt idx="57">
                  <c:v>263</c:v>
                </c:pt>
                <c:pt idx="58">
                  <c:v>265</c:v>
                </c:pt>
                <c:pt idx="59">
                  <c:v>259</c:v>
                </c:pt>
                <c:pt idx="60">
                  <c:v>263</c:v>
                </c:pt>
                <c:pt idx="61">
                  <c:v>257</c:v>
                </c:pt>
                <c:pt idx="62">
                  <c:v>250</c:v>
                </c:pt>
                <c:pt idx="63">
                  <c:v>215</c:v>
                </c:pt>
                <c:pt idx="64">
                  <c:v>227</c:v>
                </c:pt>
                <c:pt idx="65">
                  <c:v>240</c:v>
                </c:pt>
                <c:pt idx="66">
                  <c:v>231</c:v>
                </c:pt>
                <c:pt idx="67">
                  <c:v>240</c:v>
                </c:pt>
                <c:pt idx="68">
                  <c:v>239</c:v>
                </c:pt>
                <c:pt idx="69">
                  <c:v>241</c:v>
                </c:pt>
                <c:pt idx="70">
                  <c:v>249</c:v>
                </c:pt>
                <c:pt idx="71">
                  <c:v>307</c:v>
                </c:pt>
                <c:pt idx="72">
                  <c:v>308</c:v>
                </c:pt>
                <c:pt idx="73">
                  <c:v>308</c:v>
                </c:pt>
                <c:pt idx="74">
                  <c:v>298</c:v>
                </c:pt>
                <c:pt idx="75">
                  <c:v>326</c:v>
                </c:pt>
                <c:pt idx="76">
                  <c:v>342</c:v>
                </c:pt>
                <c:pt idx="77">
                  <c:v>322</c:v>
                </c:pt>
                <c:pt idx="78">
                  <c:v>308</c:v>
                </c:pt>
                <c:pt idx="79">
                  <c:v>373</c:v>
                </c:pt>
                <c:pt idx="80">
                  <c:v>372</c:v>
                </c:pt>
                <c:pt idx="81">
                  <c:v>375</c:v>
                </c:pt>
                <c:pt idx="82">
                  <c:v>407</c:v>
                </c:pt>
                <c:pt idx="83">
                  <c:v>419</c:v>
                </c:pt>
                <c:pt idx="84">
                  <c:v>363</c:v>
                </c:pt>
                <c:pt idx="85">
                  <c:v>387</c:v>
                </c:pt>
                <c:pt idx="86">
                  <c:v>396</c:v>
                </c:pt>
                <c:pt idx="87">
                  <c:v>424</c:v>
                </c:pt>
                <c:pt idx="88">
                  <c:v>438</c:v>
                </c:pt>
                <c:pt idx="89">
                  <c:v>483</c:v>
                </c:pt>
                <c:pt idx="90">
                  <c:v>545</c:v>
                </c:pt>
                <c:pt idx="91">
                  <c:v>584</c:v>
                </c:pt>
                <c:pt idx="92">
                  <c:v>532</c:v>
                </c:pt>
                <c:pt idx="93">
                  <c:v>574</c:v>
                </c:pt>
                <c:pt idx="94">
                  <c:v>575</c:v>
                </c:pt>
                <c:pt idx="95">
                  <c:v>558</c:v>
                </c:pt>
                <c:pt idx="96">
                  <c:v>549</c:v>
                </c:pt>
                <c:pt idx="97">
                  <c:v>571</c:v>
                </c:pt>
                <c:pt idx="98">
                  <c:v>571</c:v>
                </c:pt>
                <c:pt idx="99">
                  <c:v>574</c:v>
                </c:pt>
                <c:pt idx="100">
                  <c:v>564</c:v>
                </c:pt>
                <c:pt idx="101">
                  <c:v>535</c:v>
                </c:pt>
                <c:pt idx="102">
                  <c:v>461</c:v>
                </c:pt>
                <c:pt idx="103">
                  <c:v>393</c:v>
                </c:pt>
                <c:pt idx="104">
                  <c:v>333</c:v>
                </c:pt>
                <c:pt idx="105">
                  <c:v>307</c:v>
                </c:pt>
                <c:pt idx="106">
                  <c:v>238</c:v>
                </c:pt>
                <c:pt idx="107">
                  <c:v>210</c:v>
                </c:pt>
                <c:pt idx="108">
                  <c:v>184</c:v>
                </c:pt>
                <c:pt idx="109">
                  <c:v>156</c:v>
                </c:pt>
                <c:pt idx="110">
                  <c:v>119</c:v>
                </c:pt>
                <c:pt idx="111">
                  <c:v>81</c:v>
                </c:pt>
                <c:pt idx="112">
                  <c:v>48</c:v>
                </c:pt>
                <c:pt idx="113">
                  <c:v>23</c:v>
                </c:pt>
                <c:pt idx="114" formatCode="0">
                  <c:v>0</c:v>
                </c:pt>
                <c:pt idx="115" formatCode="0">
                  <c:v>0</c:v>
                </c:pt>
                <c:pt idx="116" formatCode="0">
                  <c:v>0</c:v>
                </c:pt>
                <c:pt idx="117" formatCode="0">
                  <c:v>0</c:v>
                </c:pt>
                <c:pt idx="118" formatCode="0">
                  <c:v>0</c:v>
                </c:pt>
                <c:pt idx="119" formatCode="0">
                  <c:v>0</c:v>
                </c:pt>
                <c:pt idx="120" formatCode="0">
                  <c:v>0</c:v>
                </c:pt>
                <c:pt idx="121" formatCode="0">
                  <c:v>0</c:v>
                </c:pt>
                <c:pt idx="122" formatCode="0">
                  <c:v>0</c:v>
                </c:pt>
                <c:pt idx="123" formatCode="0">
                  <c:v>0</c:v>
                </c:pt>
                <c:pt idx="124" formatCode="0">
                  <c:v>0</c:v>
                </c:pt>
                <c:pt idx="125" formatCode="0">
                  <c:v>0</c:v>
                </c:pt>
                <c:pt idx="126" formatCode="0">
                  <c:v>0</c:v>
                </c:pt>
                <c:pt idx="127" formatCode="0">
                  <c:v>0</c:v>
                </c:pt>
                <c:pt idx="128" formatCode="0">
                  <c:v>0</c:v>
                </c:pt>
                <c:pt idx="129" formatCode="0">
                  <c:v>0</c:v>
                </c:pt>
                <c:pt idx="130" formatCode="0">
                  <c:v>0</c:v>
                </c:pt>
                <c:pt idx="131" formatCode="0">
                  <c:v>0</c:v>
                </c:pt>
                <c:pt idx="132" formatCode="0">
                  <c:v>0</c:v>
                </c:pt>
                <c:pt idx="133" formatCode="0">
                  <c:v>0</c:v>
                </c:pt>
                <c:pt idx="134" formatCode="0">
                  <c:v>0</c:v>
                </c:pt>
                <c:pt idx="135" formatCode="0">
                  <c:v>0</c:v>
                </c:pt>
                <c:pt idx="136" formatCode="0">
                  <c:v>0</c:v>
                </c:pt>
                <c:pt idx="137" formatCode="0">
                  <c:v>0</c:v>
                </c:pt>
                <c:pt idx="138" formatCode="0">
                  <c:v>0</c:v>
                </c:pt>
                <c:pt idx="139" formatCode="0">
                  <c:v>0</c:v>
                </c:pt>
                <c:pt idx="140" formatCode="0">
                  <c:v>0</c:v>
                </c:pt>
                <c:pt idx="141" formatCode="0">
                  <c:v>0</c:v>
                </c:pt>
                <c:pt idx="142" formatCode="0">
                  <c:v>0</c:v>
                </c:pt>
                <c:pt idx="143" formatCode="0">
                  <c:v>0</c:v>
                </c:pt>
                <c:pt idx="144" formatCode="0">
                  <c:v>0</c:v>
                </c:pt>
                <c:pt idx="145" formatCode="0">
                  <c:v>0</c:v>
                </c:pt>
                <c:pt idx="146" formatCode="0">
                  <c:v>0</c:v>
                </c:pt>
                <c:pt idx="147" formatCode="0">
                  <c:v>0</c:v>
                </c:pt>
                <c:pt idx="148" formatCode="0">
                  <c:v>0</c:v>
                </c:pt>
                <c:pt idx="149" formatCode="0">
                  <c:v>0</c:v>
                </c:pt>
                <c:pt idx="150" formatCode="0">
                  <c:v>0</c:v>
                </c:pt>
                <c:pt idx="151" formatCode="0">
                  <c:v>0</c:v>
                </c:pt>
                <c:pt idx="152" formatCode="0">
                  <c:v>0</c:v>
                </c:pt>
              </c:numCache>
            </c:numRef>
          </c:val>
          <c:smooth val="0"/>
          <c:extLst>
            <c:ext xmlns:c16="http://schemas.microsoft.com/office/drawing/2014/chart" uri="{C3380CC4-5D6E-409C-BE32-E72D297353CC}">
              <c16:uniqueId val="{00000000-9F95-8549-A99A-62CD5D1F5846}"/>
            </c:ext>
          </c:extLst>
        </c:ser>
        <c:dLbls>
          <c:showLegendKey val="0"/>
          <c:showVal val="0"/>
          <c:showCatName val="0"/>
          <c:showSerName val="0"/>
          <c:showPercent val="0"/>
          <c:showBubbleSize val="0"/>
        </c:dLbls>
        <c:marker val="1"/>
        <c:smooth val="0"/>
        <c:axId val="104814848"/>
        <c:axId val="104825216"/>
      </c:lineChart>
      <c:dateAx>
        <c:axId val="104814848"/>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ru-RU" sz="1200"/>
                  <a:t>Дата</a:t>
                </a:r>
                <a:endParaRPr lang="en-GB" sz="1200"/>
              </a:p>
            </c:rich>
          </c:tx>
          <c:overlay val="0"/>
          <c:spPr>
            <a:noFill/>
            <a:ln>
              <a:noFill/>
            </a:ln>
            <a:effectLst/>
          </c:spPr>
        </c:title>
        <c:numFmt formatCode="d/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825216"/>
        <c:crosses val="autoZero"/>
        <c:auto val="1"/>
        <c:lblOffset val="100"/>
        <c:baseTimeUnit val="days"/>
      </c:dateAx>
      <c:valAx>
        <c:axId val="104825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ru-RU" sz="1200"/>
                  <a:t>Число сотрудников по отслеживанию контактов</a:t>
                </a:r>
                <a:endParaRPr lang="en-GB" sz="1200"/>
              </a:p>
            </c:rich>
          </c:tx>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04814848"/>
        <c:crosses val="autoZero"/>
        <c:crossBetween val="between"/>
      </c:valAx>
      <c:spPr>
        <a:noFill/>
        <a:ln>
          <a:noFill/>
        </a:ln>
        <a:effectLst/>
      </c:spPr>
    </c:plotArea>
    <c:legend>
      <c:legendPos val="b"/>
      <c:legendEntry>
        <c:idx val="1"/>
        <c:delete val="1"/>
      </c:legendEntry>
      <c:layout>
        <c:manualLayout>
          <c:xMode val="edge"/>
          <c:yMode val="edge"/>
          <c:x val="0.72620047713733837"/>
          <c:y val="3.7950499071897376E-2"/>
          <c:w val="0.26565159326596166"/>
          <c:h val="4.326055019015367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14</xdr:col>
      <xdr:colOff>802921</xdr:colOff>
      <xdr:row>0</xdr:row>
      <xdr:rowOff>107526</xdr:rowOff>
    </xdr:from>
    <xdr:to>
      <xdr:col>15</xdr:col>
      <xdr:colOff>625122</xdr:colOff>
      <xdr:row>1</xdr:row>
      <xdr:rowOff>31995</xdr:rowOff>
    </xdr:to>
    <xdr:pic>
      <xdr:nvPicPr>
        <xdr:cNvPr id="2" name="Picture 1">
          <a:extLst>
            <a:ext uri="{FF2B5EF4-FFF2-40B4-BE49-F238E27FC236}">
              <a16:creationId xmlns:a16="http://schemas.microsoft.com/office/drawing/2014/main" id="{B22A4503-42C7-8849-BE91-0BC473F043B9}"/>
            </a:ext>
          </a:extLst>
        </xdr:cNvPr>
        <xdr:cNvPicPr>
          <a:picLocks noChangeAspect="1"/>
        </xdr:cNvPicPr>
      </xdr:nvPicPr>
      <xdr:blipFill>
        <a:blip xmlns:r="http://schemas.openxmlformats.org/officeDocument/2006/relationships" r:embed="rId1"/>
        <a:stretch>
          <a:fillRect/>
        </a:stretch>
      </xdr:blipFill>
      <xdr:spPr>
        <a:xfrm>
          <a:off x="12144021" y="107526"/>
          <a:ext cx="774701" cy="318169"/>
        </a:xfrm>
        <a:prstGeom prst="rect">
          <a:avLst/>
        </a:prstGeom>
      </xdr:spPr>
    </xdr:pic>
    <xdr:clientData/>
  </xdr:twoCellAnchor>
  <xdr:twoCellAnchor>
    <xdr:from>
      <xdr:col>0</xdr:col>
      <xdr:colOff>431800</xdr:colOff>
      <xdr:row>2</xdr:row>
      <xdr:rowOff>12700</xdr:rowOff>
    </xdr:from>
    <xdr:to>
      <xdr:col>16</xdr:col>
      <xdr:colOff>0</xdr:colOff>
      <xdr:row>37</xdr:row>
      <xdr:rowOff>50800</xdr:rowOff>
    </xdr:to>
    <xdr:sp macro="" textlink="">
      <xdr:nvSpPr>
        <xdr:cNvPr id="3" name="TextBox 2">
          <a:extLst>
            <a:ext uri="{FF2B5EF4-FFF2-40B4-BE49-F238E27FC236}">
              <a16:creationId xmlns:a16="http://schemas.microsoft.com/office/drawing/2014/main" id="{F9C1E6CC-ABC8-7245-9105-71EDFB8992B4}"/>
            </a:ext>
          </a:extLst>
        </xdr:cNvPr>
        <xdr:cNvSpPr txBox="1"/>
      </xdr:nvSpPr>
      <xdr:spPr>
        <a:xfrm>
          <a:off x="431800" y="660400"/>
          <a:ext cx="12585700" cy="11201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How to use this</a:t>
          </a:r>
          <a:r>
            <a:rPr lang="en-GB" sz="1400" b="1" baseline="0"/>
            <a:t> spreadsheet.</a:t>
          </a:r>
          <a:endParaRPr lang="en-GB" sz="1400" b="1" baseline="0">
            <a:solidFill>
              <a:srgbClr val="FF0000"/>
            </a:solidFill>
          </a:endParaRPr>
        </a:p>
        <a:p>
          <a:endParaRPr lang="en-GB" sz="1400" baseline="0"/>
        </a:p>
        <a:p>
          <a:r>
            <a:rPr lang="en-GB" sz="1400" baseline="0"/>
            <a:t>This spreadsheet can be used to estimate the staff required to track and trace confirmed COVID-19 patients. It may be used to give a quick estimate of numbers using built-in values, or customised to reflect local circumstances.</a:t>
          </a:r>
        </a:p>
        <a:p>
          <a:endParaRPr lang="en-GB" sz="1400" baseline="0"/>
        </a:p>
        <a:p>
          <a:r>
            <a:rPr lang="en-GB" sz="1400" b="1" baseline="0"/>
            <a:t>Please note</a:t>
          </a:r>
        </a:p>
        <a:p>
          <a:r>
            <a:rPr lang="en-GB" sz="1400" baseline="0"/>
            <a:t>All data input fields are highlighted in yellow, and all other fields should be left unchanged. In the instructions below all worksheet (tab) references are shown as </a:t>
          </a:r>
          <a:r>
            <a:rPr lang="en-GB" sz="1400" b="1" baseline="0"/>
            <a:t>bold</a:t>
          </a:r>
          <a:r>
            <a:rPr lang="en-GB" sz="1400" baseline="0"/>
            <a:t>.</a:t>
          </a:r>
        </a:p>
        <a:p>
          <a:endParaRPr lang="en-GB" sz="1400" baseline="0"/>
        </a:p>
        <a:p>
          <a:r>
            <a:rPr lang="en-GB" sz="1400" b="1" baseline="0"/>
            <a:t>Steps to take</a:t>
          </a:r>
        </a:p>
        <a:p>
          <a:endParaRPr lang="en-GB" sz="1400" baseline="0"/>
        </a:p>
        <a:p>
          <a:r>
            <a:rPr lang="en-GB" sz="1400" baseline="0"/>
            <a:t>1. Use the </a:t>
          </a:r>
          <a:r>
            <a:rPr lang="en-GB" sz="1400" b="1" baseline="0"/>
            <a:t>Contact Tracing </a:t>
          </a:r>
          <a:r>
            <a:rPr lang="en-GB" sz="1400" baseline="0"/>
            <a:t>tab for a quick estimate of numbers. Define the number of COVID-19 cases to track per day and the level of social distancing. There are options to define the follow-up period for monitoring contacts, the percentage of contacts that are followed up, and the average working hours per day of the staff. Note the effect of changing the level of social distancing. It is important to have a good understanding of the number of contacts per COVID-19 case, as this greatly impacts the staffing numbers.</a:t>
          </a:r>
        </a:p>
        <a:p>
          <a:endParaRPr lang="en-GB" sz="1400" b="0" baseline="0"/>
        </a:p>
        <a:p>
          <a:r>
            <a:rPr lang="en-GB" sz="1400" b="0" baseline="0"/>
            <a:t>2. Use the </a:t>
          </a:r>
          <a:r>
            <a:rPr lang="en-GB" sz="1400" b="1" baseline="0"/>
            <a:t>Parameters</a:t>
          </a:r>
          <a:r>
            <a:rPr lang="en-GB" sz="1400" b="0" baseline="0"/>
            <a:t> tab to customise the settings. Review the values and update as appropriate for your needs. In particular check interview times, the percentage of case or contact interviews that may require travel for a face-to-face meeting, whether this travel is urban or rural, and average travel time. </a:t>
          </a:r>
        </a:p>
        <a:p>
          <a:endParaRPr lang="en-GB" sz="1400" b="0" baseline="0"/>
        </a:p>
        <a:p>
          <a:r>
            <a:rPr lang="en-GB" sz="1400" b="0" baseline="0"/>
            <a:t>3. If you have estimates of likely COVID-19 cases over time, you can use the </a:t>
          </a:r>
          <a:r>
            <a:rPr lang="en-GB" sz="1400" b="1" baseline="0"/>
            <a:t>Forward Planner</a:t>
          </a:r>
          <a:r>
            <a:rPr lang="en-GB" sz="1400" b="0" baseline="0"/>
            <a:t> to estimate staffing numbers for up to four months, depending on data availability. Use the </a:t>
          </a:r>
          <a:r>
            <a:rPr lang="en-GB" sz="1400" b="1" baseline="0"/>
            <a:t>Country Data</a:t>
          </a:r>
          <a:r>
            <a:rPr lang="en-GB" sz="1400" b="0" baseline="0"/>
            <a:t> worksheet to input your data. Up to ten data sets can be stored and selected.</a:t>
          </a:r>
        </a:p>
        <a:p>
          <a:endParaRPr lang="en-GB" sz="1400" b="0" baseline="0"/>
        </a:p>
        <a:p>
          <a:endParaRPr lang="en-GB" sz="1400" b="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51667</xdr:colOff>
      <xdr:row>11</xdr:row>
      <xdr:rowOff>58593</xdr:rowOff>
    </xdr:from>
    <xdr:to>
      <xdr:col>19</xdr:col>
      <xdr:colOff>699656</xdr:colOff>
      <xdr:row>33</xdr:row>
      <xdr:rowOff>58594</xdr:rowOff>
    </xdr:to>
    <xdr:graphicFrame macro="">
      <xdr:nvGraphicFramePr>
        <xdr:cNvPr id="5" name="Chart 4">
          <a:extLst>
            <a:ext uri="{FF2B5EF4-FFF2-40B4-BE49-F238E27FC236}">
              <a16:creationId xmlns:a16="http://schemas.microsoft.com/office/drawing/2014/main" id="{0AB34441-FE8F-9A43-A817-F31D6670AD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pps.who.int/iris/bitstream/handle/10665/332265/WHO-2019-nCoV-Contact_Tracing-Tools_Annex-2020.1-eng.pdf?sequence=1&amp;isAllowed=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
  <sheetViews>
    <sheetView showGridLines="0" zoomScaleNormal="100" workbookViewId="0">
      <selection sqref="A1:XFD1048576"/>
    </sheetView>
  </sheetViews>
  <sheetFormatPr baseColWidth="10" defaultColWidth="9.42578125" defaultRowHeight="20" customHeight="1"/>
  <cols>
    <col min="1" max="1" width="5" customWidth="1"/>
  </cols>
  <sheetData>
    <row r="1" spans="2:4" s="251" customFormat="1" ht="31">
      <c r="B1" s="252" t="s">
        <v>146</v>
      </c>
      <c r="D1" s="252"/>
    </row>
    <row r="3" spans="2:4" ht="200" customHeight="1"/>
    <row r="4" spans="2:4" ht="19"/>
  </sheetData>
  <conditionalFormatting sqref="A1:G1">
    <cfRule type="expression" dxfId="2" priority="3">
      <formula>CELL("protect", A1)=0</formula>
    </cfRule>
  </conditionalFormatting>
  <conditionalFormatting sqref="A3:B3">
    <cfRule type="expression" dxfId="1" priority="2">
      <formula>CELL("protect", A3)=0</formula>
    </cfRule>
  </conditionalFormatting>
  <conditionalFormatting sqref="H1">
    <cfRule type="expression" dxfId="0" priority="1">
      <formula>CELL("protect", H1)=0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15"/>
  <sheetViews>
    <sheetView showGridLines="0" tabSelected="1" topLeftCell="B1" zoomScale="80" zoomScaleNormal="80" workbookViewId="0">
      <selection activeCell="H17" sqref="H17"/>
    </sheetView>
  </sheetViews>
  <sheetFormatPr baseColWidth="10" defaultColWidth="10.7109375" defaultRowHeight="19"/>
  <cols>
    <col min="1" max="1" width="5.7109375" style="7" customWidth="1"/>
    <col min="2" max="2" width="60.7109375" style="7" customWidth="1"/>
    <col min="3" max="3" width="15.42578125" style="7" customWidth="1"/>
    <col min="4" max="4" width="12.7109375" style="4" customWidth="1"/>
    <col min="5" max="5" width="10.7109375" style="4" customWidth="1"/>
    <col min="6" max="6" width="10.7109375" style="7" customWidth="1"/>
    <col min="7" max="7" width="50.7109375" style="7" customWidth="1"/>
    <col min="8" max="10" width="10.7109375" style="7" customWidth="1"/>
    <col min="11" max="16384" width="10.7109375" style="7"/>
  </cols>
  <sheetData>
    <row r="1" spans="1:12" ht="31">
      <c r="A1" s="173"/>
      <c r="B1" s="1" t="s">
        <v>108</v>
      </c>
      <c r="C1" s="173"/>
      <c r="D1" s="173"/>
      <c r="E1" s="173"/>
      <c r="F1" s="173"/>
      <c r="G1" s="173"/>
      <c r="H1" s="173"/>
    </row>
    <row r="2" spans="1:12" ht="20" customHeight="1"/>
    <row r="3" spans="1:12" ht="327" customHeight="1">
      <c r="B3" s="237" t="s">
        <v>143</v>
      </c>
      <c r="C3" s="238"/>
      <c r="D3" s="238"/>
      <c r="E3" s="238"/>
      <c r="F3" s="238"/>
      <c r="G3" s="238"/>
      <c r="H3" s="238"/>
      <c r="I3" s="174"/>
      <c r="J3" s="174"/>
      <c r="K3" s="50"/>
      <c r="L3" s="50"/>
    </row>
    <row r="4" spans="1:12" ht="81" customHeight="1">
      <c r="B4" s="241" t="s">
        <v>144</v>
      </c>
      <c r="C4" s="238"/>
      <c r="D4" s="238"/>
      <c r="E4" s="238"/>
      <c r="F4" s="238"/>
      <c r="G4" s="238"/>
      <c r="H4" s="238"/>
      <c r="I4" s="174"/>
      <c r="J4" s="174"/>
      <c r="K4" s="50"/>
      <c r="L4" s="50"/>
    </row>
    <row r="5" spans="1:12" ht="27" customHeight="1">
      <c r="A5" s="20"/>
      <c r="B5" s="201" t="s">
        <v>132</v>
      </c>
      <c r="C5" s="239" t="s">
        <v>4</v>
      </c>
      <c r="D5" s="240"/>
      <c r="E5" s="240"/>
      <c r="F5" s="240"/>
      <c r="G5" s="240"/>
      <c r="H5" s="240"/>
      <c r="J5" s="131"/>
      <c r="K5" s="131"/>
      <c r="L5" s="50"/>
    </row>
    <row r="6" spans="1:12" ht="20" customHeight="1">
      <c r="A6" s="20"/>
      <c r="B6" s="20"/>
      <c r="C6" s="20"/>
      <c r="D6" s="20"/>
      <c r="E6" s="21"/>
      <c r="F6" s="2"/>
      <c r="G6" s="2"/>
      <c r="H6" s="2"/>
      <c r="J6" s="131"/>
      <c r="K6" s="131"/>
      <c r="L6" s="50"/>
    </row>
    <row r="7" spans="1:12" ht="20" customHeight="1">
      <c r="A7" s="20"/>
      <c r="B7" s="51" t="s">
        <v>121</v>
      </c>
      <c r="C7" s="172" t="s">
        <v>124</v>
      </c>
      <c r="D7" s="20"/>
      <c r="E7" s="20"/>
      <c r="G7" s="51" t="s">
        <v>133</v>
      </c>
      <c r="H7" s="52" t="s">
        <v>124</v>
      </c>
      <c r="I7" s="20"/>
      <c r="J7" s="131"/>
      <c r="K7" s="131"/>
      <c r="L7" s="50"/>
    </row>
    <row r="8" spans="1:12" ht="20" customHeight="1">
      <c r="A8" s="20"/>
      <c r="B8" s="229" t="s">
        <v>122</v>
      </c>
      <c r="C8" s="182">
        <v>1000</v>
      </c>
      <c r="D8" s="21"/>
      <c r="E8" s="2"/>
      <c r="G8" s="25" t="s">
        <v>134</v>
      </c>
      <c r="H8" s="14">
        <v>14</v>
      </c>
      <c r="J8" s="50"/>
      <c r="K8" s="50"/>
      <c r="L8" s="47"/>
    </row>
    <row r="9" spans="1:12" ht="20" customHeight="1">
      <c r="A9" s="20"/>
      <c r="B9" s="228" t="s">
        <v>123</v>
      </c>
      <c r="C9" s="137" t="s">
        <v>26</v>
      </c>
      <c r="D9" s="20"/>
      <c r="E9" s="20"/>
      <c r="G9" s="100" t="s">
        <v>135</v>
      </c>
      <c r="H9" s="15">
        <v>1</v>
      </c>
      <c r="J9" s="50"/>
      <c r="K9" s="50"/>
      <c r="L9" s="47"/>
    </row>
    <row r="10" spans="1:12" ht="20" customHeight="1">
      <c r="A10" s="20"/>
      <c r="B10" s="20"/>
      <c r="C10" s="20"/>
      <c r="D10" s="20"/>
      <c r="E10" s="20"/>
      <c r="G10" s="100" t="s">
        <v>136</v>
      </c>
      <c r="H10" s="27">
        <v>8</v>
      </c>
      <c r="J10" s="50"/>
      <c r="K10" s="50"/>
      <c r="L10" s="47"/>
    </row>
    <row r="11" spans="1:12" ht="20" customHeight="1">
      <c r="A11" s="20"/>
      <c r="B11" s="51" t="s">
        <v>126</v>
      </c>
      <c r="C11" s="183" t="s">
        <v>125</v>
      </c>
      <c r="D11" s="20"/>
      <c r="E11" s="177"/>
      <c r="J11" s="50"/>
      <c r="K11" s="50"/>
      <c r="L11" s="47"/>
    </row>
    <row r="12" spans="1:12" ht="20" customHeight="1">
      <c r="A12" s="20"/>
      <c r="B12" s="229" t="s">
        <v>127</v>
      </c>
      <c r="C12" s="136">
        <f>Parameters!D10</f>
        <v>15</v>
      </c>
      <c r="D12" s="20"/>
      <c r="E12" s="178"/>
      <c r="G12" s="51" t="s">
        <v>137</v>
      </c>
      <c r="H12" s="24" t="s">
        <v>30</v>
      </c>
      <c r="J12" s="50"/>
      <c r="K12" s="50"/>
      <c r="L12" s="47"/>
    </row>
    <row r="13" spans="1:12" ht="20" customHeight="1">
      <c r="A13" s="20"/>
      <c r="B13" s="230" t="s">
        <v>128</v>
      </c>
      <c r="C13" s="136">
        <f>Parameters!D11</f>
        <v>10</v>
      </c>
      <c r="D13" s="20"/>
      <c r="E13" s="178"/>
      <c r="G13" s="121" t="s">
        <v>45</v>
      </c>
      <c r="H13" s="29">
        <v>0</v>
      </c>
    </row>
    <row r="14" spans="1:12" ht="20" customHeight="1">
      <c r="A14" s="20"/>
      <c r="B14" s="230" t="s">
        <v>129</v>
      </c>
      <c r="C14" s="136">
        <f>Parameters!D12</f>
        <v>5</v>
      </c>
      <c r="D14" s="20"/>
      <c r="E14" s="178"/>
      <c r="G14" s="121" t="s">
        <v>46</v>
      </c>
      <c r="H14" s="30">
        <v>0</v>
      </c>
    </row>
    <row r="15" spans="1:12" ht="20" customHeight="1">
      <c r="A15" s="20"/>
      <c r="B15" s="121" t="s">
        <v>130</v>
      </c>
      <c r="C15" s="179">
        <v>4</v>
      </c>
      <c r="D15" s="20"/>
      <c r="E15" s="2"/>
      <c r="G15" s="121" t="s">
        <v>47</v>
      </c>
      <c r="H15" s="30">
        <v>0</v>
      </c>
    </row>
    <row r="16" spans="1:12" ht="20" customHeight="1">
      <c r="A16" s="20"/>
      <c r="D16" s="20"/>
      <c r="E16" s="7"/>
      <c r="I16" s="20"/>
    </row>
    <row r="17" spans="1:9" ht="20" customHeight="1">
      <c r="D17" s="7"/>
      <c r="E17" s="2"/>
    </row>
    <row r="18" spans="1:9" ht="20" customHeight="1">
      <c r="A18" s="20"/>
      <c r="B18" s="170" t="s">
        <v>131</v>
      </c>
      <c r="C18" s="202">
        <f>ROUNDUP(C8*(Calculations!D15 + Calculations!D17*(H8-1)), 0)</f>
        <v>8174</v>
      </c>
      <c r="D18" s="21"/>
      <c r="E18" s="7"/>
    </row>
    <row r="19" spans="1:9" ht="20" customHeight="1">
      <c r="A19" s="20"/>
      <c r="D19" s="21"/>
    </row>
    <row r="20" spans="1:9" ht="20" customHeight="1">
      <c r="A20" s="20"/>
      <c r="D20" s="21"/>
      <c r="E20" s="7"/>
    </row>
    <row r="21" spans="1:9" ht="20" customHeight="1">
      <c r="A21" s="20"/>
    </row>
    <row r="22" spans="1:9" ht="20" customHeight="1">
      <c r="A22" s="20"/>
      <c r="B22" s="9"/>
    </row>
    <row r="23" spans="1:9" ht="20" customHeight="1">
      <c r="A23" s="20"/>
      <c r="B23" s="9"/>
    </row>
    <row r="24" spans="1:9" ht="20" customHeight="1">
      <c r="A24" s="20"/>
      <c r="B24" s="9"/>
    </row>
    <row r="25" spans="1:9" ht="20" customHeight="1">
      <c r="A25" s="20"/>
      <c r="B25" s="9"/>
    </row>
    <row r="26" spans="1:9" ht="20" customHeight="1">
      <c r="A26" s="20"/>
      <c r="B26" s="9"/>
    </row>
    <row r="27" spans="1:9" ht="20" customHeight="1">
      <c r="A27" s="20"/>
      <c r="B27" s="9"/>
    </row>
    <row r="28" spans="1:9" ht="20" customHeight="1">
      <c r="A28" s="20"/>
      <c r="B28" s="20"/>
      <c r="C28" s="20"/>
      <c r="D28" s="21"/>
      <c r="E28" s="2"/>
      <c r="F28" s="2"/>
      <c r="G28" s="2"/>
    </row>
    <row r="29" spans="1:9" ht="20" customHeight="1">
      <c r="A29" s="20"/>
      <c r="D29" s="20"/>
      <c r="E29" s="20"/>
      <c r="F29" s="20"/>
      <c r="G29" s="20"/>
      <c r="I29" s="20"/>
    </row>
    <row r="30" spans="1:9">
      <c r="A30" s="20"/>
      <c r="B30" s="20"/>
      <c r="E30" s="7"/>
    </row>
    <row r="31" spans="1:9" ht="20" customHeight="1">
      <c r="A31" s="20"/>
      <c r="B31" s="20"/>
      <c r="C31" s="20"/>
      <c r="D31" s="20"/>
      <c r="E31" s="20"/>
      <c r="F31" s="20"/>
      <c r="G31" s="20"/>
      <c r="I31" s="20"/>
    </row>
    <row r="32" spans="1:9">
      <c r="C32" s="4"/>
      <c r="E32" s="7"/>
    </row>
    <row r="33" spans="3:8" customFormat="1" ht="20" customHeight="1">
      <c r="C33" s="4"/>
      <c r="H33" s="7"/>
    </row>
    <row r="34" spans="3:8" customFormat="1" ht="20" customHeight="1">
      <c r="H34" s="7"/>
    </row>
    <row r="43" spans="3:8">
      <c r="D43" s="7"/>
    </row>
    <row r="46" spans="3:8">
      <c r="C46" s="76"/>
    </row>
    <row r="77" spans="2:10" s="13" customFormat="1" ht="20" customHeight="1">
      <c r="B77" s="31"/>
      <c r="C77" s="31"/>
      <c r="D77" s="31"/>
      <c r="E77" s="31"/>
      <c r="F77" s="31"/>
      <c r="G77" s="31"/>
      <c r="H77" s="31"/>
      <c r="I77" s="7"/>
      <c r="J77" s="7"/>
    </row>
    <row r="115" spans="4:4">
      <c r="D115" s="7"/>
    </row>
  </sheetData>
  <mergeCells count="3">
    <mergeCell ref="B3:H3"/>
    <mergeCell ref="C5:H5"/>
    <mergeCell ref="B4:H4"/>
  </mergeCells>
  <conditionalFormatting sqref="A1:H3 A5:H10 A11:F18 G12:H15">
    <cfRule type="expression" dxfId="10" priority="15">
      <formula>CELL("protect", A1)=0</formula>
    </cfRule>
  </conditionalFormatting>
  <conditionalFormatting sqref="C12">
    <cfRule type="expression" dxfId="9" priority="3">
      <formula>$C$9="Низкое/Нет"</formula>
    </cfRule>
  </conditionalFormatting>
  <conditionalFormatting sqref="C13">
    <cfRule type="expression" dxfId="8" priority="2">
      <formula>$C$9="Среднее/Слабое"</formula>
    </cfRule>
  </conditionalFormatting>
  <conditionalFormatting sqref="C14">
    <cfRule type="expression" dxfId="7" priority="1">
      <formula>$C$9="Высокое/Сильное"</formula>
    </cfRule>
  </conditionalFormatting>
  <dataValidations count="5">
    <dataValidation type="decimal" allowBlank="1" showInputMessage="1" showErrorMessage="1" sqref="H9 H13:H15" xr:uid="{00000000-0002-0000-0100-000000000000}">
      <formula1>0</formula1>
      <formula2>1</formula2>
    </dataValidation>
    <dataValidation type="decimal" allowBlank="1" showInputMessage="1" showErrorMessage="1" sqref="H10" xr:uid="{00000000-0002-0000-0100-000001000000}">
      <formula1>0.01</formula1>
      <formula2>24</formula2>
    </dataValidation>
    <dataValidation type="whole" operator="greaterThanOrEqual" allowBlank="1" showInputMessage="1" showErrorMessage="1" sqref="C12:C14 C8 H8" xr:uid="{00000000-0002-0000-0100-000002000000}">
      <formula1>1</formula1>
    </dataValidation>
    <dataValidation type="list" allowBlank="1" showInputMessage="1" showErrorMessage="1" sqref="C9" xr:uid="{00000000-0002-0000-0100-000005000000}">
      <formula1>"Низкое/Нет, Среднее/Слабое, Высокое/Сильное, Задается пользователем"</formula1>
    </dataValidation>
    <dataValidation type="whole" operator="greaterThan" allowBlank="1" showInputMessage="1" showErrorMessage="1" sqref="C15" xr:uid="{00000000-0002-0000-0100-000006000000}">
      <formula1>0</formula1>
    </dataValidation>
  </dataValidations>
  <hyperlinks>
    <hyperlink ref="C5:H5" r:id="rId1" display="WHO Interim Guidance for Digital tools for COVID-19 contact tracing" xr:uid="{00000000-0004-0000-0100-000000000000}"/>
  </hyperlinks>
  <pageMargins left="0.7" right="0.7" top="0.75" bottom="0.75" header="0.3" footer="0.3"/>
  <pageSetup paperSize="9" orientation="portrait" horizontalDpi="4294967293"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79"/>
  <sheetViews>
    <sheetView showGridLines="0" zoomScaleNormal="100" workbookViewId="0">
      <pane xSplit="22" topLeftCell="W1" activePane="topRight" state="frozen"/>
      <selection activeCell="A7" sqref="A7"/>
      <selection pane="topRight" activeCell="B3" sqref="B3:K3"/>
    </sheetView>
  </sheetViews>
  <sheetFormatPr baseColWidth="10" defaultColWidth="10.7109375" defaultRowHeight="19"/>
  <cols>
    <col min="1" max="1" width="5.7109375" style="84" customWidth="1"/>
    <col min="2" max="2" width="25.7109375" style="84" customWidth="1"/>
    <col min="3" max="6" width="6.7109375" style="84" customWidth="1"/>
    <col min="7" max="7" width="7.28515625" style="84" customWidth="1"/>
    <col min="8" max="16" width="6.7109375" style="84" customWidth="1"/>
    <col min="17" max="17" width="8.7109375" style="84" customWidth="1"/>
    <col min="18" max="19" width="6.7109375" style="84" customWidth="1"/>
    <col min="20" max="20" width="8.7109375" style="84" customWidth="1"/>
    <col min="21" max="22" width="6.7109375" style="84" customWidth="1"/>
    <col min="23" max="23" width="6.7109375" style="85" customWidth="1"/>
    <col min="24" max="107" width="6.7109375" style="84" customWidth="1"/>
    <col min="108" max="16384" width="10.7109375" style="84"/>
  </cols>
  <sheetData>
    <row r="1" spans="1:156 16384:16384" ht="31">
      <c r="A1" s="81"/>
      <c r="B1" s="81" t="s">
        <v>5</v>
      </c>
      <c r="C1" s="81"/>
      <c r="D1" s="82"/>
      <c r="E1" s="83"/>
      <c r="F1" s="83"/>
      <c r="G1" s="83"/>
      <c r="H1" s="83"/>
      <c r="I1" s="83"/>
      <c r="J1" s="83"/>
      <c r="K1" s="83"/>
      <c r="W1" s="84"/>
      <c r="XFD1" s="83"/>
    </row>
    <row r="3" spans="1:156 16384:16384" ht="81" customHeight="1">
      <c r="B3" s="242" t="s">
        <v>145</v>
      </c>
      <c r="C3" s="243"/>
      <c r="D3" s="243"/>
      <c r="E3" s="243"/>
      <c r="F3" s="243"/>
      <c r="G3" s="243"/>
      <c r="H3" s="243"/>
      <c r="I3" s="243"/>
      <c r="J3" s="243"/>
      <c r="K3" s="243"/>
    </row>
    <row r="4" spans="1:156 16384:16384" ht="20" customHeight="1">
      <c r="C4" s="175"/>
      <c r="D4" s="175"/>
      <c r="E4" s="175"/>
      <c r="F4" s="175"/>
      <c r="G4" s="175"/>
      <c r="H4" s="175"/>
      <c r="I4" s="175"/>
      <c r="J4" s="175"/>
      <c r="K4" s="175"/>
    </row>
    <row r="5" spans="1:156 16384:16384" s="85" customFormat="1">
      <c r="A5" s="86"/>
      <c r="B5" s="94" t="s">
        <v>6</v>
      </c>
      <c r="C5" s="244" t="s">
        <v>59</v>
      </c>
      <c r="D5" s="245"/>
      <c r="E5" s="246"/>
      <c r="F5" s="87"/>
      <c r="G5" s="87"/>
      <c r="H5" s="87"/>
      <c r="I5" s="87"/>
      <c r="J5" s="87"/>
      <c r="K5" s="87"/>
      <c r="L5" s="84"/>
      <c r="M5" s="87"/>
      <c r="N5" s="87"/>
      <c r="EZ5" s="84"/>
    </row>
    <row r="6" spans="1:156 16384:16384" s="198" customFormat="1">
      <c r="A6" s="189"/>
      <c r="B6" s="189"/>
      <c r="C6" s="198">
        <v>1</v>
      </c>
      <c r="D6" s="199">
        <v>2</v>
      </c>
      <c r="E6" s="199">
        <v>3</v>
      </c>
      <c r="F6" s="198">
        <v>4</v>
      </c>
      <c r="G6" s="199">
        <v>5</v>
      </c>
      <c r="H6" s="199">
        <v>6</v>
      </c>
      <c r="I6" s="198">
        <v>7</v>
      </c>
      <c r="J6" s="199">
        <v>8</v>
      </c>
      <c r="K6" s="199">
        <v>9</v>
      </c>
      <c r="L6" s="198">
        <v>10</v>
      </c>
      <c r="M6" s="199">
        <v>11</v>
      </c>
      <c r="N6" s="199">
        <v>12</v>
      </c>
      <c r="O6" s="198">
        <v>13</v>
      </c>
      <c r="P6" s="199">
        <v>14</v>
      </c>
      <c r="Q6" s="199">
        <v>15</v>
      </c>
      <c r="R6" s="198">
        <v>16</v>
      </c>
      <c r="S6" s="199">
        <v>17</v>
      </c>
      <c r="T6" s="199">
        <v>18</v>
      </c>
      <c r="U6" s="198">
        <v>19</v>
      </c>
      <c r="V6" s="199">
        <v>20</v>
      </c>
      <c r="W6" s="199">
        <v>21</v>
      </c>
      <c r="X6" s="198">
        <v>22</v>
      </c>
      <c r="Y6" s="199">
        <v>23</v>
      </c>
      <c r="Z6" s="199">
        <v>24</v>
      </c>
      <c r="AA6" s="198">
        <v>25</v>
      </c>
      <c r="AB6" s="199">
        <v>26</v>
      </c>
      <c r="AC6" s="199">
        <v>27</v>
      </c>
      <c r="AD6" s="198">
        <v>28</v>
      </c>
      <c r="AE6" s="199">
        <v>29</v>
      </c>
      <c r="AF6" s="199">
        <v>30</v>
      </c>
      <c r="AG6" s="198">
        <v>31</v>
      </c>
      <c r="AH6" s="199">
        <v>32</v>
      </c>
      <c r="AI6" s="199">
        <v>33</v>
      </c>
      <c r="AJ6" s="198">
        <v>34</v>
      </c>
      <c r="AK6" s="199">
        <v>35</v>
      </c>
      <c r="AL6" s="199">
        <v>36</v>
      </c>
      <c r="AM6" s="198">
        <v>37</v>
      </c>
      <c r="AN6" s="199">
        <v>38</v>
      </c>
      <c r="AO6" s="199">
        <v>39</v>
      </c>
      <c r="AP6" s="198">
        <v>40</v>
      </c>
      <c r="AQ6" s="199">
        <v>41</v>
      </c>
      <c r="AR6" s="199">
        <v>42</v>
      </c>
      <c r="AS6" s="198">
        <v>43</v>
      </c>
      <c r="AT6" s="199">
        <v>44</v>
      </c>
      <c r="AU6" s="199">
        <v>45</v>
      </c>
      <c r="AV6" s="198">
        <v>46</v>
      </c>
      <c r="AW6" s="199">
        <v>47</v>
      </c>
      <c r="AX6" s="199">
        <v>48</v>
      </c>
      <c r="AY6" s="198">
        <v>49</v>
      </c>
      <c r="AZ6" s="199">
        <v>50</v>
      </c>
      <c r="BA6" s="199">
        <v>51</v>
      </c>
      <c r="BB6" s="198">
        <v>52</v>
      </c>
      <c r="BC6" s="199">
        <v>53</v>
      </c>
      <c r="BD6" s="199">
        <v>54</v>
      </c>
      <c r="BE6" s="198">
        <v>55</v>
      </c>
      <c r="BF6" s="199">
        <v>56</v>
      </c>
      <c r="BG6" s="199">
        <v>57</v>
      </c>
      <c r="BH6" s="198">
        <v>58</v>
      </c>
      <c r="BI6" s="199">
        <v>59</v>
      </c>
      <c r="BJ6" s="199">
        <v>60</v>
      </c>
      <c r="BK6" s="198">
        <v>61</v>
      </c>
      <c r="BL6" s="199">
        <v>62</v>
      </c>
      <c r="BM6" s="199">
        <v>63</v>
      </c>
      <c r="BN6" s="198">
        <v>64</v>
      </c>
      <c r="BO6" s="199">
        <v>65</v>
      </c>
      <c r="BP6" s="199">
        <v>66</v>
      </c>
      <c r="BQ6" s="198">
        <v>67</v>
      </c>
      <c r="BR6" s="199">
        <v>68</v>
      </c>
      <c r="BS6" s="199">
        <v>69</v>
      </c>
      <c r="BT6" s="198">
        <v>70</v>
      </c>
      <c r="BU6" s="199">
        <v>71</v>
      </c>
      <c r="BV6" s="199">
        <v>72</v>
      </c>
      <c r="BW6" s="198">
        <v>73</v>
      </c>
      <c r="BX6" s="199">
        <v>74</v>
      </c>
      <c r="BY6" s="199">
        <v>75</v>
      </c>
      <c r="BZ6" s="198">
        <v>76</v>
      </c>
      <c r="CA6" s="199">
        <v>77</v>
      </c>
      <c r="CB6" s="199">
        <v>78</v>
      </c>
      <c r="CC6" s="198">
        <v>79</v>
      </c>
      <c r="CD6" s="199">
        <v>80</v>
      </c>
      <c r="CE6" s="199">
        <v>81</v>
      </c>
      <c r="CF6" s="198">
        <v>82</v>
      </c>
      <c r="CG6" s="199">
        <v>83</v>
      </c>
      <c r="CH6" s="199">
        <v>84</v>
      </c>
      <c r="CI6" s="198">
        <v>85</v>
      </c>
      <c r="CJ6" s="199">
        <v>86</v>
      </c>
      <c r="CK6" s="199">
        <v>87</v>
      </c>
      <c r="CL6" s="198">
        <v>88</v>
      </c>
      <c r="CM6" s="199">
        <v>89</v>
      </c>
      <c r="CN6" s="199">
        <v>90</v>
      </c>
      <c r="CO6" s="198">
        <v>91</v>
      </c>
      <c r="CP6" s="199">
        <v>92</v>
      </c>
      <c r="CQ6" s="199">
        <v>93</v>
      </c>
      <c r="CR6" s="198">
        <v>94</v>
      </c>
      <c r="CS6" s="199">
        <v>95</v>
      </c>
      <c r="CT6" s="199">
        <v>96</v>
      </c>
      <c r="CU6" s="198">
        <v>97</v>
      </c>
      <c r="CV6" s="199">
        <v>98</v>
      </c>
      <c r="CW6" s="199">
        <v>99</v>
      </c>
      <c r="CX6" s="198">
        <v>100</v>
      </c>
      <c r="CY6" s="199">
        <v>101</v>
      </c>
      <c r="CZ6" s="199">
        <v>102</v>
      </c>
      <c r="DA6" s="198">
        <v>103</v>
      </c>
      <c r="DB6" s="199">
        <v>104</v>
      </c>
      <c r="DC6" s="199">
        <v>105</v>
      </c>
      <c r="DD6" s="198">
        <v>106</v>
      </c>
      <c r="DE6" s="199">
        <v>107</v>
      </c>
      <c r="DF6" s="199">
        <v>108</v>
      </c>
      <c r="DG6" s="198">
        <v>109</v>
      </c>
      <c r="DH6" s="199">
        <v>110</v>
      </c>
      <c r="DI6" s="199">
        <v>111</v>
      </c>
      <c r="DJ6" s="198">
        <v>112</v>
      </c>
      <c r="DK6" s="199">
        <v>113</v>
      </c>
      <c r="DL6" s="199">
        <v>114</v>
      </c>
      <c r="DM6" s="198">
        <v>115</v>
      </c>
      <c r="DN6" s="199">
        <v>116</v>
      </c>
      <c r="DO6" s="199">
        <v>117</v>
      </c>
      <c r="DP6" s="198">
        <v>118</v>
      </c>
      <c r="DQ6" s="199">
        <v>119</v>
      </c>
      <c r="DR6" s="199">
        <v>120</v>
      </c>
      <c r="DS6" s="198">
        <v>121</v>
      </c>
      <c r="DT6" s="199">
        <v>122</v>
      </c>
      <c r="DU6" s="199">
        <v>123</v>
      </c>
      <c r="DV6" s="198">
        <v>124</v>
      </c>
      <c r="DW6" s="199">
        <v>125</v>
      </c>
      <c r="DX6" s="199">
        <v>126</v>
      </c>
      <c r="DY6" s="198">
        <v>127</v>
      </c>
      <c r="DZ6" s="199">
        <v>128</v>
      </c>
      <c r="EA6" s="199">
        <v>129</v>
      </c>
      <c r="EB6" s="198">
        <v>130</v>
      </c>
      <c r="EC6" s="199">
        <v>131</v>
      </c>
      <c r="ED6" s="199">
        <v>132</v>
      </c>
      <c r="EE6" s="198">
        <v>133</v>
      </c>
      <c r="EF6" s="199">
        <v>134</v>
      </c>
      <c r="EG6" s="199">
        <v>135</v>
      </c>
      <c r="EH6" s="198">
        <v>136</v>
      </c>
      <c r="EI6" s="199">
        <v>137</v>
      </c>
      <c r="EJ6" s="199">
        <v>138</v>
      </c>
      <c r="EK6" s="198">
        <v>139</v>
      </c>
      <c r="EL6" s="199">
        <v>140</v>
      </c>
      <c r="EM6" s="199">
        <v>141</v>
      </c>
      <c r="EN6" s="198">
        <v>142</v>
      </c>
      <c r="EO6" s="199">
        <v>143</v>
      </c>
      <c r="EP6" s="199">
        <v>144</v>
      </c>
      <c r="EQ6" s="198">
        <v>145</v>
      </c>
      <c r="ER6" s="199">
        <v>146</v>
      </c>
      <c r="ES6" s="199">
        <v>147</v>
      </c>
      <c r="ET6" s="198">
        <v>148</v>
      </c>
      <c r="EU6" s="199">
        <v>149</v>
      </c>
      <c r="EV6" s="199">
        <v>150</v>
      </c>
      <c r="EW6" s="198">
        <v>151</v>
      </c>
      <c r="EX6" s="199">
        <v>152</v>
      </c>
      <c r="EY6" s="199">
        <v>153</v>
      </c>
      <c r="EZ6" s="200"/>
    </row>
    <row r="7" spans="1:156 16384:16384" s="195" customFormat="1">
      <c r="B7" s="196" t="s">
        <v>8</v>
      </c>
      <c r="C7" s="207">
        <f>'Country data'!C5</f>
        <v>44013</v>
      </c>
      <c r="D7" s="197">
        <f>C7+1</f>
        <v>44014</v>
      </c>
      <c r="E7" s="197">
        <f t="shared" ref="E7:BP7" si="0">D7+1</f>
        <v>44015</v>
      </c>
      <c r="F7" s="197">
        <f t="shared" si="0"/>
        <v>44016</v>
      </c>
      <c r="G7" s="197">
        <f t="shared" si="0"/>
        <v>44017</v>
      </c>
      <c r="H7" s="197">
        <f t="shared" si="0"/>
        <v>44018</v>
      </c>
      <c r="I7" s="197">
        <f t="shared" si="0"/>
        <v>44019</v>
      </c>
      <c r="J7" s="197">
        <f t="shared" si="0"/>
        <v>44020</v>
      </c>
      <c r="K7" s="197">
        <f t="shared" si="0"/>
        <v>44021</v>
      </c>
      <c r="L7" s="197">
        <f t="shared" si="0"/>
        <v>44022</v>
      </c>
      <c r="M7" s="197">
        <f t="shared" si="0"/>
        <v>44023</v>
      </c>
      <c r="N7" s="197">
        <f t="shared" si="0"/>
        <v>44024</v>
      </c>
      <c r="O7" s="197">
        <f t="shared" si="0"/>
        <v>44025</v>
      </c>
      <c r="P7" s="197">
        <f t="shared" si="0"/>
        <v>44026</v>
      </c>
      <c r="Q7" s="197">
        <f t="shared" si="0"/>
        <v>44027</v>
      </c>
      <c r="R7" s="197">
        <f t="shared" si="0"/>
        <v>44028</v>
      </c>
      <c r="S7" s="197">
        <f t="shared" si="0"/>
        <v>44029</v>
      </c>
      <c r="T7" s="197">
        <f t="shared" si="0"/>
        <v>44030</v>
      </c>
      <c r="U7" s="197">
        <f t="shared" si="0"/>
        <v>44031</v>
      </c>
      <c r="V7" s="197">
        <f t="shared" si="0"/>
        <v>44032</v>
      </c>
      <c r="W7" s="197">
        <f t="shared" si="0"/>
        <v>44033</v>
      </c>
      <c r="X7" s="197">
        <f t="shared" si="0"/>
        <v>44034</v>
      </c>
      <c r="Y7" s="197">
        <f t="shared" si="0"/>
        <v>44035</v>
      </c>
      <c r="Z7" s="197">
        <f t="shared" si="0"/>
        <v>44036</v>
      </c>
      <c r="AA7" s="197">
        <f t="shared" si="0"/>
        <v>44037</v>
      </c>
      <c r="AB7" s="197">
        <f t="shared" si="0"/>
        <v>44038</v>
      </c>
      <c r="AC7" s="197">
        <f t="shared" si="0"/>
        <v>44039</v>
      </c>
      <c r="AD7" s="197">
        <f t="shared" si="0"/>
        <v>44040</v>
      </c>
      <c r="AE7" s="197">
        <f t="shared" si="0"/>
        <v>44041</v>
      </c>
      <c r="AF7" s="197">
        <f t="shared" si="0"/>
        <v>44042</v>
      </c>
      <c r="AG7" s="197">
        <f t="shared" si="0"/>
        <v>44043</v>
      </c>
      <c r="AH7" s="197">
        <f t="shared" si="0"/>
        <v>44044</v>
      </c>
      <c r="AI7" s="197">
        <f t="shared" si="0"/>
        <v>44045</v>
      </c>
      <c r="AJ7" s="197">
        <f t="shared" si="0"/>
        <v>44046</v>
      </c>
      <c r="AK7" s="197">
        <f t="shared" si="0"/>
        <v>44047</v>
      </c>
      <c r="AL7" s="197">
        <f t="shared" si="0"/>
        <v>44048</v>
      </c>
      <c r="AM7" s="197">
        <f t="shared" si="0"/>
        <v>44049</v>
      </c>
      <c r="AN7" s="197">
        <f t="shared" si="0"/>
        <v>44050</v>
      </c>
      <c r="AO7" s="197">
        <f t="shared" si="0"/>
        <v>44051</v>
      </c>
      <c r="AP7" s="197">
        <f t="shared" si="0"/>
        <v>44052</v>
      </c>
      <c r="AQ7" s="197">
        <f t="shared" si="0"/>
        <v>44053</v>
      </c>
      <c r="AR7" s="197">
        <f t="shared" si="0"/>
        <v>44054</v>
      </c>
      <c r="AS7" s="197">
        <f t="shared" si="0"/>
        <v>44055</v>
      </c>
      <c r="AT7" s="197">
        <f t="shared" si="0"/>
        <v>44056</v>
      </c>
      <c r="AU7" s="197">
        <f t="shared" si="0"/>
        <v>44057</v>
      </c>
      <c r="AV7" s="197">
        <f t="shared" si="0"/>
        <v>44058</v>
      </c>
      <c r="AW7" s="197">
        <f t="shared" si="0"/>
        <v>44059</v>
      </c>
      <c r="AX7" s="197">
        <f t="shared" si="0"/>
        <v>44060</v>
      </c>
      <c r="AY7" s="197">
        <f t="shared" si="0"/>
        <v>44061</v>
      </c>
      <c r="AZ7" s="197">
        <f t="shared" si="0"/>
        <v>44062</v>
      </c>
      <c r="BA7" s="197">
        <f t="shared" si="0"/>
        <v>44063</v>
      </c>
      <c r="BB7" s="197">
        <f t="shared" si="0"/>
        <v>44064</v>
      </c>
      <c r="BC7" s="197">
        <f t="shared" si="0"/>
        <v>44065</v>
      </c>
      <c r="BD7" s="197">
        <f t="shared" si="0"/>
        <v>44066</v>
      </c>
      <c r="BE7" s="197">
        <f t="shared" si="0"/>
        <v>44067</v>
      </c>
      <c r="BF7" s="197">
        <f t="shared" si="0"/>
        <v>44068</v>
      </c>
      <c r="BG7" s="197">
        <f t="shared" si="0"/>
        <v>44069</v>
      </c>
      <c r="BH7" s="197">
        <f t="shared" si="0"/>
        <v>44070</v>
      </c>
      <c r="BI7" s="197">
        <f t="shared" si="0"/>
        <v>44071</v>
      </c>
      <c r="BJ7" s="197">
        <f t="shared" si="0"/>
        <v>44072</v>
      </c>
      <c r="BK7" s="197">
        <f t="shared" si="0"/>
        <v>44073</v>
      </c>
      <c r="BL7" s="197">
        <f t="shared" si="0"/>
        <v>44074</v>
      </c>
      <c r="BM7" s="197">
        <f t="shared" si="0"/>
        <v>44075</v>
      </c>
      <c r="BN7" s="197">
        <f t="shared" si="0"/>
        <v>44076</v>
      </c>
      <c r="BO7" s="197">
        <f t="shared" si="0"/>
        <v>44077</v>
      </c>
      <c r="BP7" s="197">
        <f t="shared" si="0"/>
        <v>44078</v>
      </c>
      <c r="BQ7" s="197">
        <f t="shared" ref="BQ7:EB7" si="1">BP7+1</f>
        <v>44079</v>
      </c>
      <c r="BR7" s="197">
        <f t="shared" si="1"/>
        <v>44080</v>
      </c>
      <c r="BS7" s="197">
        <f t="shared" si="1"/>
        <v>44081</v>
      </c>
      <c r="BT7" s="197">
        <f t="shared" si="1"/>
        <v>44082</v>
      </c>
      <c r="BU7" s="197">
        <f t="shared" si="1"/>
        <v>44083</v>
      </c>
      <c r="BV7" s="197">
        <f t="shared" si="1"/>
        <v>44084</v>
      </c>
      <c r="BW7" s="197">
        <f t="shared" si="1"/>
        <v>44085</v>
      </c>
      <c r="BX7" s="197">
        <f t="shared" si="1"/>
        <v>44086</v>
      </c>
      <c r="BY7" s="197">
        <f t="shared" si="1"/>
        <v>44087</v>
      </c>
      <c r="BZ7" s="197">
        <f t="shared" si="1"/>
        <v>44088</v>
      </c>
      <c r="CA7" s="197">
        <f t="shared" si="1"/>
        <v>44089</v>
      </c>
      <c r="CB7" s="197">
        <f t="shared" si="1"/>
        <v>44090</v>
      </c>
      <c r="CC7" s="197">
        <f t="shared" si="1"/>
        <v>44091</v>
      </c>
      <c r="CD7" s="197">
        <f t="shared" si="1"/>
        <v>44092</v>
      </c>
      <c r="CE7" s="197">
        <f t="shared" si="1"/>
        <v>44093</v>
      </c>
      <c r="CF7" s="197">
        <f t="shared" si="1"/>
        <v>44094</v>
      </c>
      <c r="CG7" s="197">
        <f t="shared" si="1"/>
        <v>44095</v>
      </c>
      <c r="CH7" s="197">
        <f t="shared" si="1"/>
        <v>44096</v>
      </c>
      <c r="CI7" s="197">
        <f t="shared" si="1"/>
        <v>44097</v>
      </c>
      <c r="CJ7" s="197">
        <f t="shared" si="1"/>
        <v>44098</v>
      </c>
      <c r="CK7" s="197">
        <f t="shared" si="1"/>
        <v>44099</v>
      </c>
      <c r="CL7" s="197">
        <f t="shared" si="1"/>
        <v>44100</v>
      </c>
      <c r="CM7" s="197">
        <f t="shared" si="1"/>
        <v>44101</v>
      </c>
      <c r="CN7" s="197">
        <f t="shared" si="1"/>
        <v>44102</v>
      </c>
      <c r="CO7" s="197">
        <f t="shared" si="1"/>
        <v>44103</v>
      </c>
      <c r="CP7" s="197">
        <f t="shared" si="1"/>
        <v>44104</v>
      </c>
      <c r="CQ7" s="197">
        <f t="shared" si="1"/>
        <v>44105</v>
      </c>
      <c r="CR7" s="197">
        <f t="shared" si="1"/>
        <v>44106</v>
      </c>
      <c r="CS7" s="197">
        <f t="shared" si="1"/>
        <v>44107</v>
      </c>
      <c r="CT7" s="197">
        <f t="shared" si="1"/>
        <v>44108</v>
      </c>
      <c r="CU7" s="197">
        <f t="shared" si="1"/>
        <v>44109</v>
      </c>
      <c r="CV7" s="197">
        <f t="shared" si="1"/>
        <v>44110</v>
      </c>
      <c r="CW7" s="197">
        <f t="shared" si="1"/>
        <v>44111</v>
      </c>
      <c r="CX7" s="197">
        <f t="shared" si="1"/>
        <v>44112</v>
      </c>
      <c r="CY7" s="197">
        <f t="shared" si="1"/>
        <v>44113</v>
      </c>
      <c r="CZ7" s="197">
        <f t="shared" si="1"/>
        <v>44114</v>
      </c>
      <c r="DA7" s="197">
        <f t="shared" si="1"/>
        <v>44115</v>
      </c>
      <c r="DB7" s="197">
        <f t="shared" si="1"/>
        <v>44116</v>
      </c>
      <c r="DC7" s="197">
        <f t="shared" si="1"/>
        <v>44117</v>
      </c>
      <c r="DD7" s="197">
        <f t="shared" si="1"/>
        <v>44118</v>
      </c>
      <c r="DE7" s="197">
        <f t="shared" si="1"/>
        <v>44119</v>
      </c>
      <c r="DF7" s="197">
        <f t="shared" si="1"/>
        <v>44120</v>
      </c>
      <c r="DG7" s="197">
        <f t="shared" si="1"/>
        <v>44121</v>
      </c>
      <c r="DH7" s="197">
        <f t="shared" si="1"/>
        <v>44122</v>
      </c>
      <c r="DI7" s="197">
        <f t="shared" si="1"/>
        <v>44123</v>
      </c>
      <c r="DJ7" s="197">
        <f t="shared" si="1"/>
        <v>44124</v>
      </c>
      <c r="DK7" s="197">
        <f t="shared" si="1"/>
        <v>44125</v>
      </c>
      <c r="DL7" s="197">
        <f t="shared" si="1"/>
        <v>44126</v>
      </c>
      <c r="DM7" s="197">
        <f t="shared" si="1"/>
        <v>44127</v>
      </c>
      <c r="DN7" s="197">
        <f t="shared" si="1"/>
        <v>44128</v>
      </c>
      <c r="DO7" s="197">
        <f t="shared" si="1"/>
        <v>44129</v>
      </c>
      <c r="DP7" s="197">
        <f t="shared" si="1"/>
        <v>44130</v>
      </c>
      <c r="DQ7" s="197">
        <f t="shared" si="1"/>
        <v>44131</v>
      </c>
      <c r="DR7" s="197">
        <f t="shared" si="1"/>
        <v>44132</v>
      </c>
      <c r="DS7" s="197">
        <f t="shared" si="1"/>
        <v>44133</v>
      </c>
      <c r="DT7" s="197">
        <f t="shared" si="1"/>
        <v>44134</v>
      </c>
      <c r="DU7" s="197">
        <f t="shared" si="1"/>
        <v>44135</v>
      </c>
      <c r="DV7" s="197">
        <f t="shared" si="1"/>
        <v>44136</v>
      </c>
      <c r="DW7" s="197">
        <f t="shared" si="1"/>
        <v>44137</v>
      </c>
      <c r="DX7" s="197">
        <f t="shared" si="1"/>
        <v>44138</v>
      </c>
      <c r="DY7" s="197">
        <f t="shared" si="1"/>
        <v>44139</v>
      </c>
      <c r="DZ7" s="197">
        <f t="shared" si="1"/>
        <v>44140</v>
      </c>
      <c r="EA7" s="197">
        <f t="shared" si="1"/>
        <v>44141</v>
      </c>
      <c r="EB7" s="197">
        <f t="shared" si="1"/>
        <v>44142</v>
      </c>
      <c r="EC7" s="197">
        <f t="shared" ref="EC7:EY7" si="2">EB7+1</f>
        <v>44143</v>
      </c>
      <c r="ED7" s="197">
        <f t="shared" si="2"/>
        <v>44144</v>
      </c>
      <c r="EE7" s="197">
        <f t="shared" si="2"/>
        <v>44145</v>
      </c>
      <c r="EF7" s="197">
        <f t="shared" si="2"/>
        <v>44146</v>
      </c>
      <c r="EG7" s="197">
        <f t="shared" si="2"/>
        <v>44147</v>
      </c>
      <c r="EH7" s="197">
        <f t="shared" si="2"/>
        <v>44148</v>
      </c>
      <c r="EI7" s="197">
        <f t="shared" si="2"/>
        <v>44149</v>
      </c>
      <c r="EJ7" s="197">
        <f t="shared" si="2"/>
        <v>44150</v>
      </c>
      <c r="EK7" s="197">
        <f t="shared" si="2"/>
        <v>44151</v>
      </c>
      <c r="EL7" s="197">
        <f t="shared" si="2"/>
        <v>44152</v>
      </c>
      <c r="EM7" s="197">
        <f t="shared" si="2"/>
        <v>44153</v>
      </c>
      <c r="EN7" s="197">
        <f t="shared" si="2"/>
        <v>44154</v>
      </c>
      <c r="EO7" s="197">
        <f t="shared" si="2"/>
        <v>44155</v>
      </c>
      <c r="EP7" s="197">
        <f t="shared" si="2"/>
        <v>44156</v>
      </c>
      <c r="EQ7" s="197">
        <f t="shared" si="2"/>
        <v>44157</v>
      </c>
      <c r="ER7" s="197">
        <f t="shared" si="2"/>
        <v>44158</v>
      </c>
      <c r="ES7" s="197">
        <f t="shared" si="2"/>
        <v>44159</v>
      </c>
      <c r="ET7" s="197">
        <f t="shared" si="2"/>
        <v>44160</v>
      </c>
      <c r="EU7" s="197">
        <f t="shared" si="2"/>
        <v>44161</v>
      </c>
      <c r="EV7" s="197">
        <f t="shared" si="2"/>
        <v>44162</v>
      </c>
      <c r="EW7" s="197">
        <f t="shared" si="2"/>
        <v>44163</v>
      </c>
      <c r="EX7" s="197">
        <f t="shared" si="2"/>
        <v>44164</v>
      </c>
      <c r="EY7" s="197">
        <f t="shared" si="2"/>
        <v>44165</v>
      </c>
      <c r="EZ7" s="84"/>
    </row>
    <row r="8" spans="1:156 16384:16384" s="85" customFormat="1">
      <c r="B8" s="92" t="s">
        <v>9</v>
      </c>
      <c r="C8" s="203" cm="1">
        <f t="array" ref="C8">INDEX('Country data'!$D$5:$M$157, C6, 'Country data'!$H$2)</f>
        <v>0</v>
      </c>
      <c r="D8" s="203" cm="1">
        <f t="array" ref="D8">INDEX('Country data'!$D$5:$M$157, D6, 'Country data'!$H$2)</f>
        <v>0</v>
      </c>
      <c r="E8" s="203" cm="1">
        <f t="array" ref="E8">INDEX('Country data'!$D$5:$M$157, E6, 'Country data'!$H$2)</f>
        <v>0</v>
      </c>
      <c r="F8" s="203" cm="1">
        <f t="array" ref="F8">INDEX('Country data'!$D$5:$M$157, F6, 'Country data'!$H$2)</f>
        <v>0</v>
      </c>
      <c r="G8" s="203" cm="1">
        <f t="array" ref="G8">INDEX('Country data'!$D$5:$M$157, G6, 'Country data'!$H$2)</f>
        <v>0</v>
      </c>
      <c r="H8" s="203" cm="1">
        <f t="array" ref="H8">INDEX('Country data'!$D$5:$M$157, H6, 'Country data'!$H$2)</f>
        <v>0</v>
      </c>
      <c r="I8" s="203" cm="1">
        <f t="array" ref="I8">INDEX('Country data'!$D$5:$M$157, I6, 'Country data'!$H$2)</f>
        <v>0</v>
      </c>
      <c r="J8" s="203" cm="1">
        <f t="array" ref="J8">INDEX('Country data'!$D$5:$M$157, J6, 'Country data'!$H$2)</f>
        <v>0</v>
      </c>
      <c r="K8" s="203" cm="1">
        <f t="array" ref="K8">INDEX('Country data'!$D$5:$M$157, K6, 'Country data'!$H$2)</f>
        <v>0</v>
      </c>
      <c r="L8" s="203" cm="1">
        <f t="array" ref="L8">INDEX('Country data'!$D$5:$M$157, L6, 'Country data'!$H$2)</f>
        <v>0</v>
      </c>
      <c r="M8" s="203" cm="1">
        <f t="array" ref="M8">INDEX('Country data'!$D$5:$M$157, M6, 'Country data'!$H$2)</f>
        <v>0</v>
      </c>
      <c r="N8" s="203" cm="1">
        <f t="array" ref="N8">INDEX('Country data'!$D$5:$M$157, N6, 'Country data'!$H$2)</f>
        <v>0</v>
      </c>
      <c r="O8" s="203" cm="1">
        <f t="array" ref="O8">INDEX('Country data'!$D$5:$M$157, O6, 'Country data'!$H$2)</f>
        <v>0</v>
      </c>
      <c r="P8" s="203" cm="1">
        <f t="array" ref="P8">INDEX('Country data'!$D$5:$M$157, P6, 'Country data'!$H$2)</f>
        <v>0</v>
      </c>
      <c r="Q8" s="203" cm="1">
        <f t="array" ref="Q8">INDEX('Country data'!$D$5:$M$157, Q6, 'Country data'!$H$2)</f>
        <v>0</v>
      </c>
      <c r="R8" s="203" cm="1">
        <f t="array" ref="R8">INDEX('Country data'!$D$5:$M$157, R6, 'Country data'!$H$2)</f>
        <v>0</v>
      </c>
      <c r="S8" s="203" cm="1">
        <f t="array" ref="S8">INDEX('Country data'!$D$5:$M$157, S6, 'Country data'!$H$2)</f>
        <v>0</v>
      </c>
      <c r="T8" s="203" cm="1">
        <f t="array" ref="T8">INDEX('Country data'!$D$5:$M$157, T6, 'Country data'!$H$2)</f>
        <v>0</v>
      </c>
      <c r="U8" s="203" cm="1">
        <f t="array" ref="U8">INDEX('Country data'!$D$5:$M$157, U6, 'Country data'!$H$2)</f>
        <v>0</v>
      </c>
      <c r="V8" s="203" cm="1">
        <f t="array" ref="V8">INDEX('Country data'!$D$5:$M$157, V6, 'Country data'!$H$2)</f>
        <v>3</v>
      </c>
      <c r="W8" s="203" cm="1">
        <f t="array" ref="W8">INDEX('Country data'!$D$5:$M$157, W6, 'Country data'!$H$2)</f>
        <v>8</v>
      </c>
      <c r="X8" s="203" cm="1">
        <f t="array" ref="X8">INDEX('Country data'!$D$5:$M$157, X6, 'Country data'!$H$2)</f>
        <v>0</v>
      </c>
      <c r="Y8" s="203" cm="1">
        <f t="array" ref="Y8">INDEX('Country data'!$D$5:$M$157, Y6, 'Country data'!$H$2)</f>
        <v>2</v>
      </c>
      <c r="Z8" s="203" cm="1">
        <f t="array" ref="Z8">INDEX('Country data'!$D$5:$M$157, Z6, 'Country data'!$H$2)</f>
        <v>26</v>
      </c>
      <c r="AA8" s="203" cm="1">
        <f t="array" ref="AA8">INDEX('Country data'!$D$5:$M$157, AA6, 'Country data'!$H$2)</f>
        <v>2</v>
      </c>
      <c r="AB8" s="203" cm="1">
        <f t="array" ref="AB8">INDEX('Country data'!$D$5:$M$157, AB6, 'Country data'!$H$2)</f>
        <v>0</v>
      </c>
      <c r="AC8" s="203" cm="1">
        <f t="array" ref="AC8">INDEX('Country data'!$D$5:$M$157, AC6, 'Country data'!$H$2)</f>
        <v>14</v>
      </c>
      <c r="AD8" s="203" cm="1">
        <f t="array" ref="AD8">INDEX('Country data'!$D$5:$M$157, AD6, 'Country data'!$H$2)</f>
        <v>0</v>
      </c>
      <c r="AE8" s="203" cm="1">
        <f t="array" ref="AE8">INDEX('Country data'!$D$5:$M$157, AE6, 'Country data'!$H$2)</f>
        <v>26</v>
      </c>
      <c r="AF8" s="203" cm="1">
        <f t="array" ref="AF8">INDEX('Country data'!$D$5:$M$157, AF6, 'Country data'!$H$2)</f>
        <v>10</v>
      </c>
      <c r="AG8" s="203" cm="1">
        <f t="array" ref="AG8">INDEX('Country data'!$D$5:$M$157, AG6, 'Country data'!$H$2)</f>
        <v>13</v>
      </c>
      <c r="AH8" s="203" cm="1">
        <f t="array" ref="AH8">INDEX('Country data'!$D$5:$M$157, AH6, 'Country data'!$H$2)</f>
        <v>4</v>
      </c>
      <c r="AI8" s="203" cm="1">
        <f t="array" ref="AI8">INDEX('Country data'!$D$5:$M$157, AI6, 'Country data'!$H$2)</f>
        <v>5</v>
      </c>
      <c r="AJ8" s="203" cm="1">
        <f t="array" ref="AJ8">INDEX('Country data'!$D$5:$M$157, AJ6, 'Country data'!$H$2)</f>
        <v>14</v>
      </c>
      <c r="AK8" s="203" cm="1">
        <f t="array" ref="AK8">INDEX('Country data'!$D$5:$M$157, AK6, 'Country data'!$H$2)</f>
        <v>14</v>
      </c>
      <c r="AL8" s="203" cm="1">
        <f t="array" ref="AL8">INDEX('Country data'!$D$5:$M$157, AL6, 'Country data'!$H$2)</f>
        <v>3</v>
      </c>
      <c r="AM8" s="203" cm="1">
        <f t="array" ref="AM8">INDEX('Country data'!$D$5:$M$157, AM6, 'Country data'!$H$2)</f>
        <v>69</v>
      </c>
      <c r="AN8" s="203" cm="1">
        <f t="array" ref="AN8">INDEX('Country data'!$D$5:$M$157, AN6, 'Country data'!$H$2)</f>
        <v>12</v>
      </c>
      <c r="AO8" s="203" cm="1">
        <f t="array" ref="AO8">INDEX('Country data'!$D$5:$M$157, AO6, 'Country data'!$H$2)</f>
        <v>42</v>
      </c>
      <c r="AP8" s="203" cm="1">
        <f t="array" ref="AP8">INDEX('Country data'!$D$5:$M$157, AP6, 'Country data'!$H$2)</f>
        <v>10</v>
      </c>
      <c r="AQ8" s="203" cm="1">
        <f t="array" ref="AQ8">INDEX('Country data'!$D$5:$M$157, AQ6, 'Country data'!$H$2)</f>
        <v>18</v>
      </c>
      <c r="AR8" s="203" cm="1">
        <f t="array" ref="AR8">INDEX('Country data'!$D$5:$M$157, AR6, 'Country data'!$H$2)</f>
        <v>41</v>
      </c>
      <c r="AS8" s="203" cm="1">
        <f t="array" ref="AS8">INDEX('Country data'!$D$5:$M$157, AS6, 'Country data'!$H$2)</f>
        <v>38</v>
      </c>
      <c r="AT8" s="203" cm="1">
        <f t="array" ref="AT8">INDEX('Country data'!$D$5:$M$157, AT6, 'Country data'!$H$2)</f>
        <v>42</v>
      </c>
      <c r="AU8" s="203" cm="1">
        <f t="array" ref="AU8">INDEX('Country data'!$D$5:$M$157, AU6, 'Country data'!$H$2)</f>
        <v>11</v>
      </c>
      <c r="AV8" s="203" cm="1">
        <f t="array" ref="AV8">INDEX('Country data'!$D$5:$M$157, AV6, 'Country data'!$H$2)</f>
        <v>19</v>
      </c>
      <c r="AW8" s="203" cm="1">
        <f t="array" ref="AW8">INDEX('Country data'!$D$5:$M$157, AW6, 'Country data'!$H$2)</f>
        <v>17</v>
      </c>
      <c r="AX8" s="203" cm="1">
        <f t="array" ref="AX8">INDEX('Country data'!$D$5:$M$157, AX6, 'Country data'!$H$2)</f>
        <v>23</v>
      </c>
      <c r="AY8" s="203" cm="1">
        <f t="array" ref="AY8">INDEX('Country data'!$D$5:$M$157, AY6, 'Country data'!$H$2)</f>
        <v>17</v>
      </c>
      <c r="AZ8" s="203" cm="1">
        <f t="array" ref="AZ8">INDEX('Country data'!$D$5:$M$157, AZ6, 'Country data'!$H$2)</f>
        <v>48</v>
      </c>
      <c r="BA8" s="203" cm="1">
        <f t="array" ref="BA8">INDEX('Country data'!$D$5:$M$157, BA6, 'Country data'!$H$2)</f>
        <v>14</v>
      </c>
      <c r="BB8" s="203" cm="1">
        <f t="array" ref="BB8">INDEX('Country data'!$D$5:$M$157, BB6, 'Country data'!$H$2)</f>
        <v>22</v>
      </c>
      <c r="BC8" s="203" cm="1">
        <f t="array" ref="BC8">INDEX('Country data'!$D$5:$M$157, BC6, 'Country data'!$H$2)</f>
        <v>22</v>
      </c>
      <c r="BD8" s="203" cm="1">
        <f t="array" ref="BD8">INDEX('Country data'!$D$5:$M$157, BD6, 'Country data'!$H$2)</f>
        <v>19</v>
      </c>
      <c r="BE8" s="203" cm="1">
        <f t="array" ref="BE8">INDEX('Country data'!$D$5:$M$157, BE6, 'Country data'!$H$2)</f>
        <v>25</v>
      </c>
      <c r="BF8" s="203" cm="1">
        <f t="array" ref="BF8">INDEX('Country data'!$D$5:$M$157, BF6, 'Country data'!$H$2)</f>
        <v>9</v>
      </c>
      <c r="BG8" s="203" cm="1">
        <f t="array" ref="BG8">INDEX('Country data'!$D$5:$M$157, BG6, 'Country data'!$H$2)</f>
        <v>17</v>
      </c>
      <c r="BH8" s="203" cm="1">
        <f t="array" ref="BH8">INDEX('Country data'!$D$5:$M$157, BH6, 'Country data'!$H$2)</f>
        <v>13</v>
      </c>
      <c r="BI8" s="203" cm="1">
        <f t="array" ref="BI8">INDEX('Country data'!$D$5:$M$157, BI6, 'Country data'!$H$2)</f>
        <v>13</v>
      </c>
      <c r="BJ8" s="203" cm="1">
        <f t="array" ref="BJ8">INDEX('Country data'!$D$5:$M$157, BJ6, 'Country data'!$H$2)</f>
        <v>21</v>
      </c>
      <c r="BK8" s="203" cm="1">
        <f t="array" ref="BK8">INDEX('Country data'!$D$5:$M$157, BK6, 'Country data'!$H$2)</f>
        <v>17</v>
      </c>
      <c r="BL8" s="203" cm="1">
        <f t="array" ref="BL8">INDEX('Country data'!$D$5:$M$157, BL6, 'Country data'!$H$2)</f>
        <v>10</v>
      </c>
      <c r="BM8" s="203" cm="1">
        <f t="array" ref="BM8">INDEX('Country data'!$D$5:$M$157, BM6, 'Country data'!$H$2)</f>
        <v>13</v>
      </c>
      <c r="BN8" s="203" cm="1">
        <f t="array" ref="BN8">INDEX('Country data'!$D$5:$M$157, BN6, 'Country data'!$H$2)</f>
        <v>26</v>
      </c>
      <c r="BO8" s="203" cm="1">
        <f t="array" ref="BO8">INDEX('Country data'!$D$5:$M$157, BO6, 'Country data'!$H$2)</f>
        <v>35</v>
      </c>
      <c r="BP8" s="203" cm="1">
        <f t="array" ref="BP8">INDEX('Country data'!$D$5:$M$157, BP6, 'Country data'!$H$2)</f>
        <v>13</v>
      </c>
      <c r="BQ8" s="203" cm="1">
        <f t="array" ref="BQ8">INDEX('Country data'!$D$5:$M$157, BQ6, 'Country data'!$H$2)</f>
        <v>28</v>
      </c>
      <c r="BR8" s="203" cm="1">
        <f t="array" ref="BR8">INDEX('Country data'!$D$5:$M$157, BR6, 'Country data'!$H$2)</f>
        <v>24</v>
      </c>
      <c r="BS8" s="203" cm="1">
        <f t="array" ref="BS8">INDEX('Country data'!$D$5:$M$157, BS6, 'Country data'!$H$2)</f>
        <v>11</v>
      </c>
      <c r="BT8" s="203" cm="1">
        <f t="array" ref="BT8">INDEX('Country data'!$D$5:$M$157, BT6, 'Country data'!$H$2)</f>
        <v>25</v>
      </c>
      <c r="BU8" s="203" cm="1">
        <f t="array" ref="BU8">INDEX('Country data'!$D$5:$M$157, BU6, 'Country data'!$H$2)</f>
        <v>71</v>
      </c>
      <c r="BV8" s="203" cm="1">
        <f t="array" ref="BV8">INDEX('Country data'!$D$5:$M$157, BV6, 'Country data'!$H$2)</f>
        <v>14</v>
      </c>
      <c r="BW8" s="203" cm="1">
        <f t="array" ref="BW8">INDEX('Country data'!$D$5:$M$157, BW6, 'Country data'!$H$2)</f>
        <v>21</v>
      </c>
      <c r="BX8" s="203" cm="1">
        <f t="array" ref="BX8">INDEX('Country data'!$D$5:$M$157, BX6, 'Country data'!$H$2)</f>
        <v>7</v>
      </c>
      <c r="BY8" s="203" cm="1">
        <f t="array" ref="BY8">INDEX('Country data'!$D$5:$M$157, BY6, 'Country data'!$H$2)</f>
        <v>38</v>
      </c>
      <c r="BZ8" s="203" cm="1">
        <f t="array" ref="BZ8">INDEX('Country data'!$D$5:$M$157, BZ6, 'Country data'!$H$2)</f>
        <v>29</v>
      </c>
      <c r="CA8" s="203" cm="1">
        <f t="array" ref="CA8">INDEX('Country data'!$D$5:$M$157, CA6, 'Country data'!$H$2)</f>
        <v>6</v>
      </c>
      <c r="CB8" s="203" cm="1">
        <f t="array" ref="CB8">INDEX('Country data'!$D$5:$M$157, CB6, 'Country data'!$H$2)</f>
        <v>21</v>
      </c>
      <c r="CC8" s="203" cm="1">
        <f t="array" ref="CC8">INDEX('Country data'!$D$5:$M$157, CC6, 'Country data'!$H$2)</f>
        <v>78</v>
      </c>
      <c r="CD8" s="203" cm="1">
        <f t="array" ref="CD8">INDEX('Country data'!$D$5:$M$157, CD6, 'Country data'!$H$2)</f>
        <v>27</v>
      </c>
      <c r="CE8" s="203" cm="1">
        <f t="array" ref="CE8">INDEX('Country data'!$D$5:$M$157, CE6, 'Country data'!$H$2)</f>
        <v>27</v>
      </c>
      <c r="CF8" s="203" cm="1">
        <f t="array" ref="CF8">INDEX('Country data'!$D$5:$M$157, CF6, 'Country data'!$H$2)</f>
        <v>43</v>
      </c>
      <c r="CG8" s="203" cm="1">
        <f t="array" ref="CG8">INDEX('Country data'!$D$5:$M$157, CG6, 'Country data'!$H$2)</f>
        <v>37</v>
      </c>
      <c r="CH8" s="203" cm="1">
        <f t="array" ref="CH8">INDEX('Country data'!$D$5:$M$157, CH6, 'Country data'!$H$2)</f>
        <v>15</v>
      </c>
      <c r="CI8" s="203" cm="1">
        <f t="array" ref="CI8">INDEX('Country data'!$D$5:$M$157, CI6, 'Country data'!$H$2)</f>
        <v>38</v>
      </c>
      <c r="CJ8" s="203" cm="1">
        <f t="array" ref="CJ8">INDEX('Country data'!$D$5:$M$157, CJ6, 'Country data'!$H$2)</f>
        <v>30</v>
      </c>
      <c r="CK8" s="203" cm="1">
        <f t="array" ref="CK8">INDEX('Country data'!$D$5:$M$157, CK6, 'Country data'!$H$2)</f>
        <v>35</v>
      </c>
      <c r="CL8" s="203" cm="1">
        <f t="array" ref="CL8">INDEX('Country data'!$D$5:$M$157, CL6, 'Country data'!$H$2)</f>
        <v>52</v>
      </c>
      <c r="CM8" s="203" cm="1">
        <f t="array" ref="CM8">INDEX('Country data'!$D$5:$M$157, CM6, 'Country data'!$H$2)</f>
        <v>74</v>
      </c>
      <c r="CN8" s="203" cm="1">
        <f t="array" ref="CN8">INDEX('Country data'!$D$5:$M$157, CN6, 'Country data'!$H$2)</f>
        <v>68</v>
      </c>
      <c r="CO8" s="203" cm="1">
        <f t="array" ref="CO8">INDEX('Country data'!$D$5:$M$157, CO6, 'Country data'!$H$2)</f>
        <v>60</v>
      </c>
      <c r="CP8" s="203" cm="1">
        <f t="array" ref="CP8">INDEX('Country data'!$D$5:$M$157, CP6, 'Country data'!$H$2)</f>
        <v>26</v>
      </c>
      <c r="CQ8" s="203" cm="1">
        <f t="array" ref="CQ8">INDEX('Country data'!$D$5:$M$157, CQ6, 'Country data'!$H$2)</f>
        <v>69</v>
      </c>
      <c r="CR8" s="203" cm="1">
        <f t="array" ref="CR8">INDEX('Country data'!$D$5:$M$157, CR6, 'Country data'!$H$2)</f>
        <v>28</v>
      </c>
      <c r="CS8" s="203" cm="1">
        <f t="array" ref="CS8">INDEX('Country data'!$D$5:$M$157, CS6, 'Country data'!$H$2)</f>
        <v>26</v>
      </c>
      <c r="CT8" s="203" cm="1">
        <f t="array" ref="CT8">INDEX('Country data'!$D$5:$M$157, CT6, 'Country data'!$H$2)</f>
        <v>28</v>
      </c>
      <c r="CU8" s="203" cm="1">
        <f t="array" ref="CU8">INDEX('Country data'!$D$5:$M$157, CU6, 'Country data'!$H$2)</f>
        <v>37</v>
      </c>
      <c r="CV8" s="203" cm="1">
        <f t="array" ref="CV8">INDEX('Country data'!$D$5:$M$157, CV6, 'Country data'!$H$2)</f>
        <v>38</v>
      </c>
      <c r="CW8" s="203" cm="1">
        <f t="array" ref="CW8">INDEX('Country data'!$D$5:$M$157, CW6, 'Country data'!$H$2)</f>
        <v>33</v>
      </c>
      <c r="CX8" s="203" cm="1">
        <f t="array" ref="CX8">INDEX('Country data'!$D$5:$M$157, CX6, 'Country data'!$H$2)</f>
        <v>25</v>
      </c>
      <c r="CY8" s="203" cm="1">
        <f t="array" ref="CY8">INDEX('Country data'!$D$5:$M$157, CY6, 'Country data'!$H$2)</f>
        <v>23</v>
      </c>
      <c r="CZ8" s="203" cm="1">
        <f t="array" ref="CZ8">INDEX('Country data'!$D$5:$M$157, CZ6, 'Country data'!$H$2)</f>
        <v>0</v>
      </c>
      <c r="DA8" s="203" cm="1">
        <f t="array" ref="DA8">INDEX('Country data'!$D$5:$M$157, DA6, 'Country data'!$H$2)</f>
        <v>0</v>
      </c>
      <c r="DB8" s="203" cm="1">
        <f t="array" ref="DB8">INDEX('Country data'!$D$5:$M$157, DB6, 'Country data'!$H$2)</f>
        <v>0</v>
      </c>
      <c r="DC8" s="203" cm="1">
        <f t="array" ref="DC8">INDEX('Country data'!$D$5:$M$157, DC6, 'Country data'!$H$2)</f>
        <v>0</v>
      </c>
      <c r="DD8" s="203" cm="1">
        <f t="array" ref="DD8">INDEX('Country data'!$D$5:$M$157, DD6, 'Country data'!$H$2)</f>
        <v>0</v>
      </c>
      <c r="DE8" s="203" cm="1">
        <f t="array" ref="DE8">INDEX('Country data'!$D$5:$M$157, DE6, 'Country data'!$H$2)</f>
        <v>0</v>
      </c>
      <c r="DF8" s="203" cm="1">
        <f t="array" ref="DF8">INDEX('Country data'!$D$5:$M$157, DF6, 'Country data'!$H$2)</f>
        <v>0</v>
      </c>
      <c r="DG8" s="203" cm="1">
        <f t="array" ref="DG8">INDEX('Country data'!$D$5:$M$157, DG6, 'Country data'!$H$2)</f>
        <v>0</v>
      </c>
      <c r="DH8" s="203" cm="1">
        <f t="array" ref="DH8">INDEX('Country data'!$D$5:$M$157, DH6, 'Country data'!$H$2)</f>
        <v>0</v>
      </c>
      <c r="DI8" s="203" cm="1">
        <f t="array" ref="DI8">INDEX('Country data'!$D$5:$M$157, DI6, 'Country data'!$H$2)</f>
        <v>0</v>
      </c>
      <c r="DJ8" s="203" cm="1">
        <f t="array" ref="DJ8">INDEX('Country data'!$D$5:$M$157, DJ6, 'Country data'!$H$2)</f>
        <v>0</v>
      </c>
      <c r="DK8" s="203" cm="1">
        <f t="array" ref="DK8">INDEX('Country data'!$D$5:$M$157, DK6, 'Country data'!$H$2)</f>
        <v>0</v>
      </c>
      <c r="DL8" s="203" cm="1">
        <f t="array" ref="DL8">INDEX('Country data'!$D$5:$M$157, DL6, 'Country data'!$H$2)</f>
        <v>0</v>
      </c>
      <c r="DM8" s="203" cm="1">
        <f t="array" ref="DM8">INDEX('Country data'!$D$5:$M$157, DM6, 'Country data'!$H$2)</f>
        <v>0</v>
      </c>
      <c r="DN8" s="203" cm="1">
        <f t="array" ref="DN8">INDEX('Country data'!$D$5:$M$157, DN6, 'Country data'!$H$2)</f>
        <v>0</v>
      </c>
      <c r="DO8" s="203" cm="1">
        <f t="array" ref="DO8">INDEX('Country data'!$D$5:$M$157, DO6, 'Country data'!$H$2)</f>
        <v>0</v>
      </c>
      <c r="DP8" s="203" cm="1">
        <f t="array" ref="DP8">INDEX('Country data'!$D$5:$M$157, DP6, 'Country data'!$H$2)</f>
        <v>0</v>
      </c>
      <c r="DQ8" s="203" cm="1">
        <f t="array" ref="DQ8">INDEX('Country data'!$D$5:$M$157, DQ6, 'Country data'!$H$2)</f>
        <v>0</v>
      </c>
      <c r="DR8" s="203" cm="1">
        <f t="array" ref="DR8">INDEX('Country data'!$D$5:$M$157, DR6, 'Country data'!$H$2)</f>
        <v>0</v>
      </c>
      <c r="DS8" s="203" cm="1">
        <f t="array" ref="DS8">INDEX('Country data'!$D$5:$M$157, DS6, 'Country data'!$H$2)</f>
        <v>0</v>
      </c>
      <c r="DT8" s="203" cm="1">
        <f t="array" ref="DT8">INDEX('Country data'!$D$5:$M$157, DT6, 'Country data'!$H$2)</f>
        <v>0</v>
      </c>
      <c r="DU8" s="203" cm="1">
        <f t="array" ref="DU8">INDEX('Country data'!$D$5:$M$157, DU6, 'Country data'!$H$2)</f>
        <v>0</v>
      </c>
      <c r="DV8" s="203" cm="1">
        <f t="array" ref="DV8">INDEX('Country data'!$D$5:$M$157, DV6, 'Country data'!$H$2)</f>
        <v>0</v>
      </c>
      <c r="DW8" s="203" cm="1">
        <f t="array" ref="DW8">INDEX('Country data'!$D$5:$M$157, DW6, 'Country data'!$H$2)</f>
        <v>0</v>
      </c>
      <c r="DX8" s="203" cm="1">
        <f t="array" ref="DX8">INDEX('Country data'!$D$5:$M$157, DX6, 'Country data'!$H$2)</f>
        <v>0</v>
      </c>
      <c r="DY8" s="203" cm="1">
        <f t="array" ref="DY8">INDEX('Country data'!$D$5:$M$157, DY6, 'Country data'!$H$2)</f>
        <v>0</v>
      </c>
      <c r="DZ8" s="203" cm="1">
        <f t="array" ref="DZ8">INDEX('Country data'!$D$5:$M$157, DZ6, 'Country data'!$H$2)</f>
        <v>0</v>
      </c>
      <c r="EA8" s="203" cm="1">
        <f t="array" ref="EA8">INDEX('Country data'!$D$5:$M$157, EA6, 'Country data'!$H$2)</f>
        <v>0</v>
      </c>
      <c r="EB8" s="203" cm="1">
        <f t="array" ref="EB8">INDEX('Country data'!$D$5:$M$157, EB6, 'Country data'!$H$2)</f>
        <v>0</v>
      </c>
      <c r="EC8" s="203" cm="1">
        <f t="array" ref="EC8">INDEX('Country data'!$D$5:$M$157, EC6, 'Country data'!$H$2)</f>
        <v>0</v>
      </c>
      <c r="ED8" s="203" cm="1">
        <f t="array" ref="ED8">INDEX('Country data'!$D$5:$M$157, ED6, 'Country data'!$H$2)</f>
        <v>0</v>
      </c>
      <c r="EE8" s="203" cm="1">
        <f t="array" ref="EE8">INDEX('Country data'!$D$5:$M$157, EE6, 'Country data'!$H$2)</f>
        <v>0</v>
      </c>
      <c r="EF8" s="203" cm="1">
        <f t="array" ref="EF8">INDEX('Country data'!$D$5:$M$157, EF6, 'Country data'!$H$2)</f>
        <v>0</v>
      </c>
      <c r="EG8" s="203" cm="1">
        <f t="array" ref="EG8">INDEX('Country data'!$D$5:$M$157, EG6, 'Country data'!$H$2)</f>
        <v>0</v>
      </c>
      <c r="EH8" s="203" cm="1">
        <f t="array" ref="EH8">INDEX('Country data'!$D$5:$M$157, EH6, 'Country data'!$H$2)</f>
        <v>0</v>
      </c>
      <c r="EI8" s="203" cm="1">
        <f t="array" ref="EI8">INDEX('Country data'!$D$5:$M$157, EI6, 'Country data'!$H$2)</f>
        <v>0</v>
      </c>
      <c r="EJ8" s="203" cm="1">
        <f t="array" ref="EJ8">INDEX('Country data'!$D$5:$M$157, EJ6, 'Country data'!$H$2)</f>
        <v>0</v>
      </c>
      <c r="EK8" s="203" cm="1">
        <f t="array" ref="EK8">INDEX('Country data'!$D$5:$M$157, EK6, 'Country data'!$H$2)</f>
        <v>0</v>
      </c>
      <c r="EL8" s="203" cm="1">
        <f t="array" ref="EL8">INDEX('Country data'!$D$5:$M$157, EL6, 'Country data'!$H$2)</f>
        <v>0</v>
      </c>
      <c r="EM8" s="203" cm="1">
        <f t="array" ref="EM8">INDEX('Country data'!$D$5:$M$157, EM6, 'Country data'!$H$2)</f>
        <v>0</v>
      </c>
      <c r="EN8" s="203" cm="1">
        <f t="array" ref="EN8">INDEX('Country data'!$D$5:$M$157, EN6, 'Country data'!$H$2)</f>
        <v>0</v>
      </c>
      <c r="EO8" s="203" cm="1">
        <f t="array" ref="EO8">INDEX('Country data'!$D$5:$M$157, EO6, 'Country data'!$H$2)</f>
        <v>0</v>
      </c>
      <c r="EP8" s="203" cm="1">
        <f t="array" ref="EP8">INDEX('Country data'!$D$5:$M$157, EP6, 'Country data'!$H$2)</f>
        <v>0</v>
      </c>
      <c r="EQ8" s="203" cm="1">
        <f t="array" ref="EQ8">INDEX('Country data'!$D$5:$M$157, EQ6, 'Country data'!$H$2)</f>
        <v>0</v>
      </c>
      <c r="ER8" s="203" cm="1">
        <f t="array" ref="ER8">INDEX('Country data'!$D$5:$M$157, ER6, 'Country data'!$H$2)</f>
        <v>0</v>
      </c>
      <c r="ES8" s="203" cm="1">
        <f t="array" ref="ES8">INDEX('Country data'!$D$5:$M$157, ES6, 'Country data'!$H$2)</f>
        <v>0</v>
      </c>
      <c r="ET8" s="203" cm="1">
        <f t="array" ref="ET8">INDEX('Country data'!$D$5:$M$157, ET6, 'Country data'!$H$2)</f>
        <v>0</v>
      </c>
      <c r="EU8" s="203" cm="1">
        <f t="array" ref="EU8">INDEX('Country data'!$D$5:$M$157, EU6, 'Country data'!$H$2)</f>
        <v>0</v>
      </c>
      <c r="EV8" s="203" cm="1">
        <f t="array" ref="EV8">INDEX('Country data'!$D$5:$M$157, EV6, 'Country data'!$H$2)</f>
        <v>0</v>
      </c>
      <c r="EW8" s="203" cm="1">
        <f t="array" ref="EW8">INDEX('Country data'!$D$5:$M$157, EW6, 'Country data'!$H$2)</f>
        <v>0</v>
      </c>
      <c r="EX8" s="203" cm="1">
        <f t="array" ref="EX8">INDEX('Country data'!$D$5:$M$157, EX6, 'Country data'!$H$2)</f>
        <v>0</v>
      </c>
      <c r="EY8" s="203" cm="1">
        <f t="array" ref="EY8">INDEX('Country data'!$D$5:$M$157, EY6, 'Country data'!$H$2)</f>
        <v>0</v>
      </c>
      <c r="EZ8" s="84"/>
    </row>
    <row r="9" spans="1:156 16384:16384" s="85" customFormat="1">
      <c r="BH9" s="91"/>
      <c r="BI9" s="91"/>
      <c r="BJ9" s="91"/>
      <c r="BK9" s="91"/>
      <c r="BL9" s="91"/>
      <c r="BM9" s="91"/>
      <c r="BN9" s="91"/>
      <c r="BO9" s="91"/>
      <c r="BP9" s="91"/>
      <c r="BQ9" s="91"/>
      <c r="BR9" s="91"/>
      <c r="BS9" s="91"/>
      <c r="BT9" s="91"/>
      <c r="BU9" s="91"/>
      <c r="BX9" s="91"/>
      <c r="BY9" s="91"/>
      <c r="BZ9" s="91"/>
      <c r="CA9" s="91"/>
      <c r="CB9" s="91"/>
      <c r="CC9" s="91"/>
      <c r="CD9" s="91"/>
      <c r="CE9" s="91"/>
      <c r="CF9" s="91"/>
      <c r="CG9" s="91"/>
      <c r="CH9" s="91"/>
      <c r="CI9" s="91"/>
      <c r="CJ9" s="91"/>
      <c r="CK9" s="91"/>
      <c r="CN9" s="91"/>
      <c r="CO9" s="91"/>
      <c r="CP9" s="91"/>
      <c r="CQ9" s="91"/>
      <c r="CR9" s="91"/>
      <c r="CS9" s="91"/>
      <c r="CT9" s="91"/>
      <c r="CU9" s="91"/>
      <c r="CV9" s="91"/>
      <c r="CW9" s="91"/>
      <c r="CX9" s="91"/>
      <c r="CY9" s="91"/>
      <c r="CZ9" s="91"/>
      <c r="DA9" s="91"/>
      <c r="EZ9" s="84"/>
    </row>
    <row r="10" spans="1:156 16384:16384" s="85" customFormat="1">
      <c r="B10" s="125" t="s">
        <v>10</v>
      </c>
      <c r="C10" s="95">
        <f>C58</f>
        <v>0</v>
      </c>
      <c r="D10" s="95">
        <f t="shared" ref="D10:BO10" si="3">D58</f>
        <v>0</v>
      </c>
      <c r="E10" s="95">
        <f t="shared" si="3"/>
        <v>0</v>
      </c>
      <c r="F10" s="95">
        <f t="shared" si="3"/>
        <v>0</v>
      </c>
      <c r="G10" s="95">
        <f t="shared" si="3"/>
        <v>0</v>
      </c>
      <c r="H10" s="95">
        <f t="shared" si="3"/>
        <v>0</v>
      </c>
      <c r="I10" s="95">
        <f t="shared" si="3"/>
        <v>0</v>
      </c>
      <c r="J10" s="95">
        <f t="shared" si="3"/>
        <v>0</v>
      </c>
      <c r="K10" s="95">
        <f t="shared" si="3"/>
        <v>0</v>
      </c>
      <c r="L10" s="95">
        <f t="shared" si="3"/>
        <v>0</v>
      </c>
      <c r="M10" s="95">
        <f t="shared" si="3"/>
        <v>0</v>
      </c>
      <c r="N10" s="95">
        <f t="shared" si="3"/>
        <v>0</v>
      </c>
      <c r="O10" s="95">
        <f t="shared" si="3"/>
        <v>0</v>
      </c>
      <c r="P10" s="95">
        <f t="shared" si="3"/>
        <v>0</v>
      </c>
      <c r="Q10" s="95">
        <f t="shared" si="3"/>
        <v>0</v>
      </c>
      <c r="R10" s="95">
        <f t="shared" si="3"/>
        <v>0</v>
      </c>
      <c r="S10" s="95">
        <f t="shared" si="3"/>
        <v>0</v>
      </c>
      <c r="T10" s="95">
        <f t="shared" si="3"/>
        <v>0</v>
      </c>
      <c r="U10" s="95">
        <f t="shared" si="3"/>
        <v>0</v>
      </c>
      <c r="V10" s="95">
        <f t="shared" si="3"/>
        <v>9</v>
      </c>
      <c r="W10" s="95">
        <f t="shared" si="3"/>
        <v>25.1</v>
      </c>
      <c r="X10" s="95">
        <f t="shared" si="3"/>
        <v>4.3999999999999995</v>
      </c>
      <c r="Y10" s="95">
        <f t="shared" si="3"/>
        <v>10.4</v>
      </c>
      <c r="Z10" s="95">
        <f t="shared" si="3"/>
        <v>82.899999999999991</v>
      </c>
      <c r="AA10" s="95">
        <f t="shared" si="3"/>
        <v>21.6</v>
      </c>
      <c r="AB10" s="95">
        <f t="shared" si="3"/>
        <v>16.400000000000002</v>
      </c>
      <c r="AC10" s="95">
        <f t="shared" si="3"/>
        <v>58.2</v>
      </c>
      <c r="AD10" s="95">
        <f t="shared" si="3"/>
        <v>22</v>
      </c>
      <c r="AE10" s="95">
        <f t="shared" si="3"/>
        <v>99.699999999999989</v>
      </c>
      <c r="AF10" s="95">
        <f t="shared" si="3"/>
        <v>62.2</v>
      </c>
      <c r="AG10" s="95">
        <f t="shared" si="3"/>
        <v>75.199999999999989</v>
      </c>
      <c r="AH10" s="95">
        <f t="shared" si="3"/>
        <v>53.5</v>
      </c>
      <c r="AI10" s="95">
        <f t="shared" si="3"/>
        <v>58.1</v>
      </c>
      <c r="AJ10" s="95">
        <f t="shared" si="3"/>
        <v>85.8</v>
      </c>
      <c r="AK10" s="95">
        <f t="shared" si="3"/>
        <v>88.199999999999989</v>
      </c>
      <c r="AL10" s="95">
        <f t="shared" si="3"/>
        <v>60.9</v>
      </c>
      <c r="AM10" s="95">
        <f t="shared" si="3"/>
        <v>258.5</v>
      </c>
      <c r="AN10" s="95">
        <f t="shared" si="3"/>
        <v>105.3</v>
      </c>
      <c r="AO10" s="95">
        <f t="shared" si="3"/>
        <v>198.9</v>
      </c>
      <c r="AP10" s="95">
        <f t="shared" si="3"/>
        <v>120.1</v>
      </c>
      <c r="AQ10" s="95">
        <f t="shared" si="3"/>
        <v>142.4</v>
      </c>
      <c r="AR10" s="95">
        <f t="shared" si="3"/>
        <v>218.29999999999998</v>
      </c>
      <c r="AS10" s="95">
        <f t="shared" si="3"/>
        <v>215.29999999999998</v>
      </c>
      <c r="AT10" s="95">
        <f t="shared" si="3"/>
        <v>238.4</v>
      </c>
      <c r="AU10" s="95">
        <f t="shared" si="3"/>
        <v>157.4</v>
      </c>
      <c r="AV10" s="95">
        <f t="shared" si="3"/>
        <v>184.1</v>
      </c>
      <c r="AW10" s="95">
        <f t="shared" si="3"/>
        <v>183.7</v>
      </c>
      <c r="AX10" s="95">
        <f t="shared" si="3"/>
        <v>202.79999999999998</v>
      </c>
      <c r="AY10" s="95">
        <f t="shared" si="3"/>
        <v>188.5</v>
      </c>
      <c r="AZ10" s="95">
        <f t="shared" si="3"/>
        <v>286.70000000000005</v>
      </c>
      <c r="BA10" s="95">
        <f t="shared" si="3"/>
        <v>176.7</v>
      </c>
      <c r="BB10" s="95">
        <f t="shared" si="3"/>
        <v>201.4</v>
      </c>
      <c r="BC10" s="95">
        <f t="shared" si="3"/>
        <v>193.4</v>
      </c>
      <c r="BD10" s="95">
        <f t="shared" si="3"/>
        <v>189.29999999999998</v>
      </c>
      <c r="BE10" s="95">
        <f t="shared" si="3"/>
        <v>207.6</v>
      </c>
      <c r="BF10" s="95">
        <f t="shared" si="3"/>
        <v>153.4</v>
      </c>
      <c r="BG10" s="95">
        <f t="shared" si="3"/>
        <v>165.7</v>
      </c>
      <c r="BH10" s="95">
        <f t="shared" si="3"/>
        <v>143.79999999999998</v>
      </c>
      <c r="BI10" s="95">
        <f t="shared" si="3"/>
        <v>144.6</v>
      </c>
      <c r="BJ10" s="95">
        <f t="shared" si="3"/>
        <v>166.1</v>
      </c>
      <c r="BK10" s="95">
        <f t="shared" si="3"/>
        <v>155.79999999999998</v>
      </c>
      <c r="BL10" s="95">
        <f t="shared" si="3"/>
        <v>132.5</v>
      </c>
      <c r="BM10" s="95">
        <f t="shared" si="3"/>
        <v>138.6</v>
      </c>
      <c r="BN10" s="95">
        <f t="shared" si="3"/>
        <v>163.5</v>
      </c>
      <c r="BO10" s="95">
        <f t="shared" si="3"/>
        <v>195.2</v>
      </c>
      <c r="BP10" s="95">
        <f t="shared" ref="BP10:EA10" si="4">BP58</f>
        <v>134.6</v>
      </c>
      <c r="BQ10" s="95">
        <f t="shared" si="4"/>
        <v>175.9</v>
      </c>
      <c r="BR10" s="95">
        <f t="shared" si="4"/>
        <v>167.5</v>
      </c>
      <c r="BS10" s="95">
        <f t="shared" si="4"/>
        <v>128.29999999999998</v>
      </c>
      <c r="BT10" s="95">
        <f t="shared" si="4"/>
        <v>170.9</v>
      </c>
      <c r="BU10" s="95">
        <f t="shared" si="4"/>
        <v>311.5</v>
      </c>
      <c r="BV10" s="95">
        <f t="shared" si="4"/>
        <v>164.4</v>
      </c>
      <c r="BW10" s="95">
        <f t="shared" si="4"/>
        <v>185.7</v>
      </c>
      <c r="BX10" s="95">
        <f t="shared" si="4"/>
        <v>143.79999999999998</v>
      </c>
      <c r="BY10" s="95">
        <f t="shared" si="4"/>
        <v>232.5</v>
      </c>
      <c r="BZ10" s="95">
        <f t="shared" si="4"/>
        <v>216.7</v>
      </c>
      <c r="CA10" s="95">
        <f t="shared" si="4"/>
        <v>154.4</v>
      </c>
      <c r="CB10" s="95">
        <f t="shared" si="4"/>
        <v>191.29999999999998</v>
      </c>
      <c r="CC10" s="95">
        <f t="shared" si="4"/>
        <v>356</v>
      </c>
      <c r="CD10" s="95">
        <f t="shared" si="4"/>
        <v>229.5</v>
      </c>
      <c r="CE10" s="95">
        <f t="shared" si="4"/>
        <v>229.1</v>
      </c>
      <c r="CF10" s="95">
        <f t="shared" si="4"/>
        <v>278.10000000000002</v>
      </c>
      <c r="CG10" s="95">
        <f t="shared" si="4"/>
        <v>273</v>
      </c>
      <c r="CH10" s="95">
        <f t="shared" si="4"/>
        <v>212</v>
      </c>
      <c r="CI10" s="95">
        <f t="shared" si="4"/>
        <v>258.40000000000003</v>
      </c>
      <c r="CJ10" s="95">
        <f t="shared" si="4"/>
        <v>244.1</v>
      </c>
      <c r="CK10" s="95">
        <f t="shared" si="4"/>
        <v>262.60000000000002</v>
      </c>
      <c r="CL10" s="95">
        <f t="shared" si="4"/>
        <v>324.60000000000002</v>
      </c>
      <c r="CM10" s="95">
        <f t="shared" si="4"/>
        <v>395.90000000000003</v>
      </c>
      <c r="CN10" s="95">
        <f t="shared" si="4"/>
        <v>395.90000000000003</v>
      </c>
      <c r="CO10" s="95">
        <f t="shared" si="4"/>
        <v>396.70000000000005</v>
      </c>
      <c r="CP10" s="95">
        <f t="shared" si="4"/>
        <v>310.70000000000005</v>
      </c>
      <c r="CQ10" s="95">
        <f t="shared" si="4"/>
        <v>418.40000000000003</v>
      </c>
      <c r="CR10" s="95">
        <f t="shared" si="4"/>
        <v>312.70000000000005</v>
      </c>
      <c r="CS10" s="95">
        <f t="shared" si="4"/>
        <v>307.10000000000002</v>
      </c>
      <c r="CT10" s="95">
        <f t="shared" si="4"/>
        <v>306.3</v>
      </c>
      <c r="CU10" s="95">
        <f t="shared" si="4"/>
        <v>329.6</v>
      </c>
      <c r="CV10" s="95">
        <f t="shared" si="4"/>
        <v>341.40000000000003</v>
      </c>
      <c r="CW10" s="95">
        <f t="shared" si="4"/>
        <v>326.40000000000003</v>
      </c>
      <c r="CX10" s="95">
        <f t="shared" si="4"/>
        <v>303.70000000000005</v>
      </c>
      <c r="CY10" s="95">
        <f t="shared" si="4"/>
        <v>293.8</v>
      </c>
      <c r="CZ10" s="95">
        <f t="shared" si="4"/>
        <v>213.5</v>
      </c>
      <c r="DA10" s="95">
        <f t="shared" si="4"/>
        <v>184</v>
      </c>
      <c r="DB10" s="95">
        <f t="shared" si="4"/>
        <v>156.79999999999998</v>
      </c>
      <c r="DC10" s="95">
        <f t="shared" si="4"/>
        <v>132.9</v>
      </c>
      <c r="DD10" s="95">
        <f t="shared" si="4"/>
        <v>122.5</v>
      </c>
      <c r="DE10" s="95">
        <f t="shared" si="4"/>
        <v>95</v>
      </c>
      <c r="DF10" s="95">
        <f t="shared" si="4"/>
        <v>83.8</v>
      </c>
      <c r="DG10" s="95">
        <f t="shared" si="4"/>
        <v>73.5</v>
      </c>
      <c r="DH10" s="95">
        <f t="shared" si="4"/>
        <v>62.300000000000004</v>
      </c>
      <c r="DI10" s="95">
        <f t="shared" si="4"/>
        <v>47.5</v>
      </c>
      <c r="DJ10" s="95">
        <f t="shared" si="4"/>
        <v>32.4</v>
      </c>
      <c r="DK10" s="95">
        <f t="shared" si="4"/>
        <v>19.200000000000003</v>
      </c>
      <c r="DL10" s="95">
        <f t="shared" si="4"/>
        <v>9.1999999999999993</v>
      </c>
      <c r="DM10" s="95">
        <f t="shared" si="4"/>
        <v>0</v>
      </c>
      <c r="DN10" s="95">
        <f t="shared" si="4"/>
        <v>0</v>
      </c>
      <c r="DO10" s="95">
        <f t="shared" si="4"/>
        <v>0</v>
      </c>
      <c r="DP10" s="95">
        <f t="shared" si="4"/>
        <v>0</v>
      </c>
      <c r="DQ10" s="95">
        <f t="shared" si="4"/>
        <v>0</v>
      </c>
      <c r="DR10" s="95">
        <f t="shared" si="4"/>
        <v>0</v>
      </c>
      <c r="DS10" s="95">
        <f t="shared" si="4"/>
        <v>0</v>
      </c>
      <c r="DT10" s="95">
        <f t="shared" si="4"/>
        <v>0</v>
      </c>
      <c r="DU10" s="95">
        <f t="shared" si="4"/>
        <v>0</v>
      </c>
      <c r="DV10" s="95">
        <f t="shared" si="4"/>
        <v>0</v>
      </c>
      <c r="DW10" s="95">
        <f t="shared" si="4"/>
        <v>0</v>
      </c>
      <c r="DX10" s="95">
        <f t="shared" si="4"/>
        <v>0</v>
      </c>
      <c r="DY10" s="95">
        <f t="shared" si="4"/>
        <v>0</v>
      </c>
      <c r="DZ10" s="95">
        <f t="shared" si="4"/>
        <v>0</v>
      </c>
      <c r="EA10" s="95">
        <f t="shared" si="4"/>
        <v>0</v>
      </c>
      <c r="EB10" s="95">
        <f t="shared" ref="EB10:EY10" si="5">EB58</f>
        <v>0</v>
      </c>
      <c r="EC10" s="95">
        <f t="shared" si="5"/>
        <v>0</v>
      </c>
      <c r="ED10" s="95">
        <f t="shared" si="5"/>
        <v>0</v>
      </c>
      <c r="EE10" s="95">
        <f t="shared" si="5"/>
        <v>0</v>
      </c>
      <c r="EF10" s="95">
        <f t="shared" si="5"/>
        <v>0</v>
      </c>
      <c r="EG10" s="95">
        <f t="shared" si="5"/>
        <v>0</v>
      </c>
      <c r="EH10" s="95">
        <f t="shared" si="5"/>
        <v>0</v>
      </c>
      <c r="EI10" s="95">
        <f t="shared" si="5"/>
        <v>0</v>
      </c>
      <c r="EJ10" s="95">
        <f t="shared" si="5"/>
        <v>0</v>
      </c>
      <c r="EK10" s="95">
        <f t="shared" si="5"/>
        <v>0</v>
      </c>
      <c r="EL10" s="95">
        <f t="shared" si="5"/>
        <v>0</v>
      </c>
      <c r="EM10" s="95">
        <f t="shared" si="5"/>
        <v>0</v>
      </c>
      <c r="EN10" s="95">
        <f t="shared" si="5"/>
        <v>0</v>
      </c>
      <c r="EO10" s="95">
        <f t="shared" si="5"/>
        <v>0</v>
      </c>
      <c r="EP10" s="95">
        <f t="shared" si="5"/>
        <v>0</v>
      </c>
      <c r="EQ10" s="95">
        <f t="shared" si="5"/>
        <v>0</v>
      </c>
      <c r="ER10" s="95">
        <f t="shared" si="5"/>
        <v>0</v>
      </c>
      <c r="ES10" s="95">
        <f t="shared" si="5"/>
        <v>0</v>
      </c>
      <c r="ET10" s="95">
        <f t="shared" si="5"/>
        <v>0</v>
      </c>
      <c r="EU10" s="95">
        <f t="shared" si="5"/>
        <v>0</v>
      </c>
      <c r="EV10" s="95">
        <f t="shared" si="5"/>
        <v>0</v>
      </c>
      <c r="EW10" s="95">
        <f t="shared" si="5"/>
        <v>0</v>
      </c>
      <c r="EX10" s="95">
        <f t="shared" si="5"/>
        <v>0</v>
      </c>
      <c r="EY10" s="95">
        <f t="shared" si="5"/>
        <v>0</v>
      </c>
      <c r="EZ10" s="84"/>
    </row>
    <row r="11" spans="1:156 16384:16384" s="85" customFormat="1">
      <c r="BH11" s="91"/>
      <c r="BI11" s="91"/>
      <c r="BJ11" s="91"/>
      <c r="BK11" s="91"/>
      <c r="BL11" s="91"/>
      <c r="BM11" s="91"/>
      <c r="BN11" s="91"/>
      <c r="BO11" s="91"/>
      <c r="BP11" s="91"/>
      <c r="BQ11" s="91"/>
      <c r="BR11" s="91"/>
      <c r="BS11" s="91"/>
      <c r="BT11" s="91"/>
      <c r="BU11" s="91"/>
      <c r="BX11" s="91"/>
      <c r="BY11" s="91"/>
      <c r="BZ11" s="91"/>
      <c r="CA11" s="91"/>
      <c r="CB11" s="91"/>
      <c r="CC11" s="91"/>
      <c r="CD11" s="91"/>
      <c r="CE11" s="91"/>
      <c r="CF11" s="91"/>
      <c r="CG11" s="91"/>
      <c r="CH11" s="91"/>
      <c r="CI11" s="91"/>
      <c r="CJ11" s="91"/>
      <c r="CK11" s="91"/>
      <c r="CN11" s="91"/>
      <c r="CO11" s="91"/>
      <c r="CP11" s="91"/>
      <c r="CQ11" s="91"/>
      <c r="CR11" s="91"/>
      <c r="CS11" s="91"/>
      <c r="CT11" s="91"/>
      <c r="CU11" s="91"/>
      <c r="CV11" s="91"/>
      <c r="CW11" s="91"/>
      <c r="CX11" s="91"/>
      <c r="CY11" s="91"/>
      <c r="CZ11" s="91"/>
      <c r="DA11" s="91"/>
      <c r="EZ11" s="84"/>
    </row>
    <row r="12" spans="1:156 16384:16384" s="85" customFormat="1">
      <c r="BH12" s="91"/>
      <c r="BI12" s="91"/>
      <c r="BJ12" s="91"/>
      <c r="BK12" s="91"/>
      <c r="BL12" s="91"/>
      <c r="BM12" s="91"/>
      <c r="BN12" s="91"/>
      <c r="BO12" s="91"/>
      <c r="BP12" s="91"/>
      <c r="BQ12" s="91"/>
      <c r="BR12" s="91"/>
      <c r="BS12" s="91"/>
      <c r="BT12" s="91"/>
      <c r="BU12" s="91"/>
      <c r="BX12" s="91"/>
      <c r="BY12" s="91"/>
      <c r="BZ12" s="91"/>
      <c r="CA12" s="91"/>
      <c r="CB12" s="91"/>
      <c r="CC12" s="91"/>
      <c r="CD12" s="91"/>
      <c r="CE12" s="91"/>
      <c r="CF12" s="91"/>
      <c r="CG12" s="91"/>
      <c r="CH12" s="91"/>
      <c r="CI12" s="91"/>
      <c r="CJ12" s="91"/>
      <c r="CK12" s="91"/>
      <c r="CN12" s="91"/>
      <c r="CO12" s="91"/>
      <c r="CP12" s="91"/>
      <c r="CQ12" s="91"/>
      <c r="CR12" s="91"/>
      <c r="CS12" s="91"/>
      <c r="CT12" s="91"/>
      <c r="CU12" s="91"/>
      <c r="CV12" s="91"/>
      <c r="CW12" s="91"/>
      <c r="CX12" s="91"/>
      <c r="CY12" s="91"/>
      <c r="CZ12" s="91"/>
      <c r="DA12" s="91"/>
    </row>
    <row r="13" spans="1:156 16384:16384" s="85" customFormat="1">
      <c r="BH13" s="91"/>
      <c r="BI13" s="91"/>
      <c r="BJ13" s="91"/>
      <c r="BK13" s="91"/>
      <c r="BL13" s="91"/>
      <c r="BM13" s="91"/>
      <c r="BN13" s="91"/>
      <c r="BO13" s="91"/>
      <c r="BP13" s="91"/>
      <c r="BQ13" s="91"/>
      <c r="BR13" s="91"/>
      <c r="BS13" s="91"/>
      <c r="BT13" s="91"/>
      <c r="BU13" s="91"/>
      <c r="BX13" s="91"/>
      <c r="BY13" s="91"/>
      <c r="BZ13" s="91"/>
      <c r="CA13" s="91"/>
      <c r="CB13" s="91"/>
      <c r="CC13" s="91"/>
      <c r="CD13" s="91"/>
      <c r="CE13" s="91"/>
      <c r="CF13" s="91"/>
      <c r="CG13" s="91"/>
      <c r="CH13" s="91"/>
      <c r="CI13" s="91"/>
      <c r="CJ13" s="91"/>
      <c r="CK13" s="91"/>
      <c r="CN13" s="91"/>
      <c r="CO13" s="91"/>
      <c r="CP13" s="91"/>
      <c r="CQ13" s="91"/>
      <c r="CR13" s="91"/>
      <c r="CS13" s="91"/>
      <c r="CT13" s="91"/>
      <c r="CU13" s="91"/>
      <c r="CV13" s="91"/>
      <c r="CW13" s="91"/>
      <c r="CX13" s="91"/>
      <c r="CY13" s="91"/>
      <c r="CZ13" s="91"/>
      <c r="DA13" s="91"/>
    </row>
    <row r="14" spans="1:156 16384:16384" s="85" customFormat="1">
      <c r="BH14" s="91"/>
      <c r="BI14" s="91"/>
      <c r="BJ14" s="91"/>
      <c r="BK14" s="91"/>
      <c r="BL14" s="91"/>
      <c r="BM14" s="91"/>
      <c r="BN14" s="91"/>
      <c r="BO14" s="91"/>
      <c r="BP14" s="91"/>
      <c r="BQ14" s="91"/>
      <c r="BR14" s="91"/>
      <c r="BS14" s="91"/>
      <c r="BT14" s="91"/>
      <c r="BU14" s="91"/>
      <c r="BX14" s="91"/>
      <c r="BY14" s="91"/>
      <c r="BZ14" s="91"/>
      <c r="CA14" s="91"/>
      <c r="CB14" s="91"/>
      <c r="CC14" s="91"/>
      <c r="CD14" s="91"/>
      <c r="CE14" s="91"/>
      <c r="CF14" s="91"/>
      <c r="CG14" s="91"/>
      <c r="CH14" s="91"/>
      <c r="CI14" s="91"/>
      <c r="CJ14" s="91"/>
      <c r="CK14" s="91"/>
      <c r="CN14" s="91"/>
      <c r="CO14" s="91"/>
      <c r="CP14" s="91"/>
      <c r="CQ14" s="91"/>
      <c r="CR14" s="91"/>
      <c r="CS14" s="91"/>
      <c r="CT14" s="91"/>
      <c r="CU14" s="91"/>
      <c r="CV14" s="91"/>
      <c r="CW14" s="91"/>
      <c r="CX14" s="91"/>
      <c r="CY14" s="91"/>
      <c r="CZ14" s="91"/>
      <c r="DA14" s="91"/>
    </row>
    <row r="15" spans="1:156 16384:16384" s="85" customFormat="1">
      <c r="BH15" s="91"/>
      <c r="BI15" s="91"/>
      <c r="BJ15" s="91"/>
      <c r="BK15" s="91"/>
      <c r="BL15" s="91"/>
      <c r="BM15" s="91"/>
      <c r="BN15" s="91"/>
      <c r="BO15" s="91"/>
      <c r="BP15" s="91"/>
      <c r="BQ15" s="91"/>
      <c r="BR15" s="91"/>
      <c r="BS15" s="91"/>
      <c r="BT15" s="91"/>
      <c r="BU15" s="91"/>
      <c r="BX15" s="91"/>
      <c r="BY15" s="91"/>
      <c r="BZ15" s="91"/>
      <c r="CA15" s="91"/>
      <c r="CB15" s="91"/>
      <c r="CC15" s="91"/>
      <c r="CD15" s="91"/>
      <c r="CE15" s="91"/>
      <c r="CF15" s="91"/>
      <c r="CG15" s="91"/>
      <c r="CH15" s="91"/>
      <c r="CI15" s="91"/>
      <c r="CJ15" s="91"/>
      <c r="CK15" s="91"/>
      <c r="CN15" s="91"/>
      <c r="CO15" s="91"/>
      <c r="CP15" s="91"/>
      <c r="CQ15" s="91"/>
      <c r="CR15" s="91"/>
      <c r="CS15" s="91"/>
      <c r="CT15" s="91"/>
      <c r="CU15" s="91"/>
      <c r="CV15" s="91"/>
      <c r="CW15" s="91"/>
      <c r="CX15" s="91"/>
      <c r="CY15" s="91"/>
      <c r="CZ15" s="91"/>
      <c r="DA15" s="91"/>
    </row>
    <row r="16" spans="1:156 16384:16384" s="85" customFormat="1">
      <c r="BH16" s="91"/>
      <c r="BI16" s="91"/>
      <c r="BJ16" s="91"/>
      <c r="BK16" s="91"/>
      <c r="BL16" s="91"/>
      <c r="BM16" s="91"/>
      <c r="BN16" s="91"/>
      <c r="BO16" s="91"/>
      <c r="BP16" s="91"/>
      <c r="BQ16" s="91"/>
      <c r="BR16" s="91"/>
      <c r="BS16" s="91"/>
      <c r="BT16" s="91"/>
      <c r="BU16" s="91"/>
      <c r="BX16" s="91"/>
      <c r="BY16" s="91"/>
      <c r="BZ16" s="91"/>
      <c r="CA16" s="91"/>
      <c r="CB16" s="91"/>
      <c r="CC16" s="91"/>
      <c r="CD16" s="91"/>
      <c r="CE16" s="91"/>
      <c r="CF16" s="91"/>
      <c r="CG16" s="91"/>
      <c r="CH16" s="91"/>
      <c r="CI16" s="91"/>
      <c r="CJ16" s="91"/>
      <c r="CK16" s="91"/>
      <c r="CN16" s="91"/>
      <c r="CO16" s="91"/>
      <c r="CP16" s="91"/>
      <c r="CQ16" s="91"/>
      <c r="CR16" s="91"/>
      <c r="CS16" s="91"/>
      <c r="CT16" s="91"/>
      <c r="CU16" s="91"/>
      <c r="CV16" s="91"/>
      <c r="CW16" s="91"/>
      <c r="CX16" s="91"/>
      <c r="CY16" s="91"/>
      <c r="CZ16" s="91"/>
      <c r="DA16" s="91"/>
    </row>
    <row r="17" spans="60:105" s="85" customFormat="1">
      <c r="BH17" s="91"/>
      <c r="BI17" s="91"/>
      <c r="BJ17" s="91"/>
      <c r="BK17" s="91"/>
      <c r="BL17" s="91"/>
      <c r="BM17" s="91"/>
      <c r="BN17" s="91"/>
      <c r="BO17" s="91"/>
      <c r="BP17" s="91"/>
      <c r="BQ17" s="91"/>
      <c r="BR17" s="91"/>
      <c r="BS17" s="91"/>
      <c r="BT17" s="91"/>
      <c r="BU17" s="91"/>
      <c r="BX17" s="91"/>
      <c r="BY17" s="91"/>
      <c r="BZ17" s="91"/>
      <c r="CA17" s="91"/>
      <c r="CB17" s="91"/>
      <c r="CC17" s="91"/>
      <c r="CD17" s="91"/>
      <c r="CE17" s="91"/>
      <c r="CF17" s="91"/>
      <c r="CG17" s="91"/>
      <c r="CH17" s="91"/>
      <c r="CI17" s="91"/>
      <c r="CJ17" s="91"/>
      <c r="CK17" s="91"/>
      <c r="CN17" s="91"/>
      <c r="CO17" s="91"/>
      <c r="CP17" s="91"/>
      <c r="CQ17" s="91"/>
      <c r="CR17" s="91"/>
      <c r="CS17" s="91"/>
      <c r="CT17" s="91"/>
      <c r="CU17" s="91"/>
      <c r="CV17" s="91"/>
      <c r="CW17" s="91"/>
      <c r="CX17" s="91"/>
      <c r="CY17" s="91"/>
      <c r="CZ17" s="91"/>
      <c r="DA17" s="91"/>
    </row>
    <row r="18" spans="60:105" s="85" customFormat="1">
      <c r="BH18" s="91"/>
      <c r="BI18" s="91"/>
      <c r="BJ18" s="91"/>
      <c r="BK18" s="91"/>
      <c r="BL18" s="91"/>
      <c r="BM18" s="91"/>
      <c r="BN18" s="91"/>
      <c r="BO18" s="91"/>
      <c r="BP18" s="91"/>
      <c r="BQ18" s="91"/>
      <c r="BR18" s="91"/>
      <c r="BS18" s="184"/>
      <c r="BT18" s="91"/>
      <c r="BU18" s="91"/>
      <c r="BX18" s="91"/>
      <c r="BY18" s="91"/>
      <c r="BZ18" s="91"/>
      <c r="CA18" s="91"/>
      <c r="CB18" s="91"/>
      <c r="CC18" s="91"/>
      <c r="CD18" s="91"/>
      <c r="CE18" s="91"/>
      <c r="CF18" s="91"/>
      <c r="CG18" s="91"/>
      <c r="CH18" s="91"/>
      <c r="CI18" s="91"/>
      <c r="CJ18" s="91"/>
      <c r="CK18" s="91"/>
      <c r="CN18" s="91"/>
      <c r="CO18" s="91"/>
      <c r="CP18" s="91"/>
      <c r="CQ18" s="91"/>
      <c r="CR18" s="91"/>
      <c r="CS18" s="91"/>
      <c r="CT18" s="91"/>
      <c r="CU18" s="91"/>
      <c r="CV18" s="91"/>
      <c r="CW18" s="91"/>
      <c r="CX18" s="91"/>
      <c r="CY18" s="91"/>
      <c r="CZ18" s="91"/>
      <c r="DA18" s="91"/>
    </row>
    <row r="19" spans="60:105" s="85" customFormat="1">
      <c r="BH19" s="91"/>
      <c r="BI19" s="91"/>
      <c r="BJ19" s="91"/>
      <c r="BK19" s="91"/>
      <c r="BL19" s="91"/>
      <c r="BM19" s="91"/>
      <c r="BN19" s="91"/>
      <c r="BO19" s="91"/>
      <c r="BP19" s="91"/>
      <c r="BQ19" s="91"/>
      <c r="BR19" s="91"/>
      <c r="BS19" s="184"/>
      <c r="BT19" s="91"/>
      <c r="BU19" s="91"/>
      <c r="BX19" s="91"/>
      <c r="BY19" s="91"/>
      <c r="BZ19" s="91"/>
      <c r="CA19" s="91"/>
      <c r="CB19" s="91"/>
      <c r="CC19" s="91"/>
      <c r="CD19" s="91"/>
      <c r="CE19" s="91"/>
      <c r="CF19" s="91"/>
      <c r="CG19" s="91"/>
      <c r="CH19" s="91"/>
      <c r="CI19" s="91"/>
      <c r="CJ19" s="91"/>
      <c r="CK19" s="91"/>
      <c r="CN19" s="91"/>
      <c r="CO19" s="91"/>
      <c r="CP19" s="91"/>
      <c r="CQ19" s="91"/>
      <c r="CR19" s="91"/>
      <c r="CS19" s="91"/>
      <c r="CT19" s="91"/>
      <c r="CU19" s="91"/>
      <c r="CV19" s="91"/>
      <c r="CW19" s="91"/>
      <c r="CX19" s="91"/>
      <c r="CY19" s="91"/>
      <c r="CZ19" s="91"/>
      <c r="DA19" s="91"/>
    </row>
    <row r="20" spans="60:105" s="85" customFormat="1">
      <c r="BH20" s="91"/>
      <c r="BI20" s="91"/>
      <c r="BJ20" s="91"/>
      <c r="BK20" s="91"/>
      <c r="BL20" s="91"/>
      <c r="BM20" s="91"/>
      <c r="BN20" s="91"/>
      <c r="BO20" s="91"/>
      <c r="BP20" s="91"/>
      <c r="BQ20" s="91"/>
      <c r="BR20" s="91"/>
      <c r="BS20" s="184"/>
      <c r="BT20" s="91"/>
      <c r="BU20" s="91"/>
      <c r="BX20" s="91"/>
      <c r="BY20" s="91"/>
      <c r="BZ20" s="91"/>
      <c r="CA20" s="91"/>
      <c r="CB20" s="91"/>
      <c r="CC20" s="91"/>
      <c r="CD20" s="91"/>
      <c r="CE20" s="91"/>
      <c r="CF20" s="91"/>
      <c r="CG20" s="91"/>
      <c r="CH20" s="91"/>
      <c r="CI20" s="91"/>
      <c r="CJ20" s="91"/>
      <c r="CK20" s="91"/>
      <c r="CN20" s="91"/>
      <c r="CO20" s="91"/>
      <c r="CP20" s="91"/>
      <c r="CQ20" s="91"/>
      <c r="CR20" s="91"/>
      <c r="CS20" s="91"/>
      <c r="CT20" s="91"/>
      <c r="CU20" s="91"/>
      <c r="CV20" s="91"/>
      <c r="CW20" s="91"/>
      <c r="CX20" s="91"/>
      <c r="CY20" s="91"/>
      <c r="CZ20" s="91"/>
      <c r="DA20" s="91"/>
    </row>
    <row r="21" spans="60:105" s="85" customFormat="1">
      <c r="BH21" s="91"/>
      <c r="BI21" s="91"/>
      <c r="BJ21" s="91"/>
      <c r="BK21" s="91"/>
      <c r="BL21" s="91"/>
      <c r="BM21" s="91"/>
      <c r="BN21" s="91"/>
      <c r="BO21" s="91"/>
      <c r="BP21" s="91"/>
      <c r="BQ21" s="91"/>
      <c r="BR21" s="91"/>
      <c r="BS21" s="184"/>
      <c r="BT21" s="91"/>
      <c r="BU21" s="91"/>
      <c r="BX21" s="91"/>
      <c r="BY21" s="91"/>
      <c r="BZ21" s="91"/>
      <c r="CA21" s="91"/>
      <c r="CB21" s="91"/>
      <c r="CC21" s="91"/>
      <c r="CD21" s="91"/>
      <c r="CE21" s="91"/>
      <c r="CF21" s="91"/>
      <c r="CG21" s="91"/>
      <c r="CH21" s="91"/>
      <c r="CI21" s="91"/>
      <c r="CJ21" s="91"/>
      <c r="CK21" s="91"/>
      <c r="CN21" s="91"/>
      <c r="CO21" s="91"/>
      <c r="CP21" s="91"/>
      <c r="CQ21" s="91"/>
      <c r="CR21" s="91"/>
      <c r="CS21" s="91"/>
      <c r="CT21" s="91"/>
      <c r="CU21" s="91"/>
      <c r="CV21" s="91"/>
      <c r="CW21" s="91"/>
      <c r="CX21" s="91"/>
      <c r="CY21" s="91"/>
      <c r="CZ21" s="91"/>
      <c r="DA21" s="91"/>
    </row>
    <row r="22" spans="60:105" s="85" customFormat="1">
      <c r="BH22" s="91"/>
      <c r="BI22" s="91"/>
      <c r="BJ22" s="91"/>
      <c r="BK22" s="91"/>
      <c r="BL22" s="91"/>
      <c r="BM22" s="91"/>
      <c r="BN22" s="91"/>
      <c r="BO22" s="91"/>
      <c r="BP22" s="91"/>
      <c r="BQ22" s="91"/>
      <c r="BR22" s="91"/>
      <c r="BS22" s="184"/>
      <c r="BT22" s="91"/>
      <c r="BU22" s="91"/>
      <c r="BX22" s="91"/>
      <c r="BY22" s="91"/>
      <c r="BZ22" s="91"/>
      <c r="CA22" s="91"/>
      <c r="CB22" s="91"/>
      <c r="CC22" s="91"/>
      <c r="CD22" s="91"/>
      <c r="CE22" s="91"/>
      <c r="CF22" s="91"/>
      <c r="CG22" s="91"/>
      <c r="CH22" s="91"/>
      <c r="CI22" s="91"/>
      <c r="CJ22" s="91"/>
      <c r="CK22" s="91"/>
      <c r="CN22" s="91"/>
      <c r="CO22" s="91"/>
      <c r="CP22" s="91"/>
      <c r="CQ22" s="91"/>
      <c r="CR22" s="91"/>
      <c r="CS22" s="91"/>
      <c r="CT22" s="91"/>
      <c r="CU22" s="91"/>
      <c r="CV22" s="91"/>
      <c r="CW22" s="91"/>
      <c r="CX22" s="91"/>
      <c r="CY22" s="91"/>
      <c r="CZ22" s="91"/>
      <c r="DA22" s="91"/>
    </row>
    <row r="23" spans="60:105" s="85" customFormat="1">
      <c r="BH23" s="91"/>
      <c r="BI23" s="91"/>
      <c r="BJ23" s="91"/>
      <c r="BK23" s="91"/>
      <c r="BL23" s="91"/>
      <c r="BM23" s="91"/>
      <c r="BN23" s="91"/>
      <c r="BO23" s="91"/>
      <c r="BP23" s="91"/>
      <c r="BQ23" s="91"/>
      <c r="BR23" s="91"/>
      <c r="BS23" s="184"/>
      <c r="BT23" s="91"/>
      <c r="BU23" s="91"/>
      <c r="BX23" s="91"/>
      <c r="BY23" s="91"/>
      <c r="BZ23" s="91"/>
      <c r="CA23" s="91"/>
      <c r="CB23" s="91"/>
      <c r="CC23" s="91"/>
      <c r="CD23" s="91"/>
      <c r="CE23" s="91"/>
      <c r="CF23" s="91"/>
      <c r="CG23" s="91"/>
      <c r="CH23" s="91"/>
      <c r="CI23" s="91"/>
      <c r="CJ23" s="91"/>
      <c r="CK23" s="91"/>
      <c r="CN23" s="91"/>
      <c r="CO23" s="91"/>
      <c r="CP23" s="91"/>
      <c r="CQ23" s="91"/>
      <c r="CR23" s="91"/>
      <c r="CS23" s="91"/>
      <c r="CT23" s="91"/>
      <c r="CU23" s="91"/>
      <c r="CV23" s="91"/>
      <c r="CW23" s="91"/>
      <c r="CX23" s="91"/>
      <c r="CY23" s="91"/>
      <c r="CZ23" s="91"/>
      <c r="DA23" s="91"/>
    </row>
    <row r="24" spans="60:105" s="85" customFormat="1">
      <c r="BH24" s="91"/>
      <c r="BI24" s="91"/>
      <c r="BJ24" s="91"/>
      <c r="BK24" s="91"/>
      <c r="BL24" s="91"/>
      <c r="BM24" s="91"/>
      <c r="BN24" s="91"/>
      <c r="BO24" s="91"/>
      <c r="BP24" s="91"/>
      <c r="BQ24" s="91"/>
      <c r="BR24" s="91"/>
      <c r="BS24" s="184"/>
      <c r="BT24" s="91"/>
      <c r="BU24" s="91"/>
      <c r="BX24" s="91"/>
      <c r="BY24" s="91"/>
      <c r="BZ24" s="91"/>
      <c r="CA24" s="91"/>
      <c r="CB24" s="91"/>
      <c r="CC24" s="91"/>
      <c r="CD24" s="91"/>
      <c r="CE24" s="91"/>
      <c r="CF24" s="91"/>
      <c r="CG24" s="91"/>
      <c r="CH24" s="91"/>
      <c r="CI24" s="91"/>
      <c r="CJ24" s="91"/>
      <c r="CK24" s="91"/>
      <c r="CN24" s="91"/>
      <c r="CO24" s="91"/>
      <c r="CP24" s="91"/>
      <c r="CQ24" s="91"/>
      <c r="CR24" s="91"/>
      <c r="CS24" s="91"/>
      <c r="CT24" s="91"/>
      <c r="CU24" s="91"/>
      <c r="CV24" s="91"/>
      <c r="CW24" s="91"/>
      <c r="CX24" s="91"/>
      <c r="CY24" s="91"/>
      <c r="CZ24" s="91"/>
      <c r="DA24" s="91"/>
    </row>
    <row r="25" spans="60:105" s="85" customFormat="1">
      <c r="BH25" s="91"/>
      <c r="BI25" s="91"/>
      <c r="BJ25" s="91"/>
      <c r="BK25" s="91"/>
      <c r="BL25" s="91"/>
      <c r="BM25" s="91"/>
      <c r="BN25" s="91"/>
      <c r="BO25" s="91"/>
      <c r="BP25" s="91"/>
      <c r="BQ25" s="91"/>
      <c r="BR25" s="91"/>
      <c r="BS25" s="91"/>
      <c r="BT25" s="91"/>
      <c r="BU25" s="91"/>
      <c r="BX25" s="91"/>
      <c r="BY25" s="91"/>
      <c r="BZ25" s="91"/>
      <c r="CA25" s="91"/>
      <c r="CB25" s="91"/>
      <c r="CC25" s="91"/>
      <c r="CD25" s="91"/>
      <c r="CE25" s="91"/>
      <c r="CF25" s="91"/>
      <c r="CG25" s="91"/>
      <c r="CH25" s="91"/>
      <c r="CI25" s="91"/>
      <c r="CJ25" s="91"/>
      <c r="CK25" s="91"/>
      <c r="CN25" s="91"/>
      <c r="CO25" s="91"/>
      <c r="CP25" s="91"/>
      <c r="CQ25" s="91"/>
      <c r="CR25" s="91"/>
      <c r="CS25" s="91"/>
      <c r="CT25" s="91"/>
      <c r="CU25" s="91"/>
      <c r="CV25" s="91"/>
      <c r="CW25" s="91"/>
      <c r="CX25" s="91"/>
      <c r="CY25" s="91"/>
      <c r="CZ25" s="91"/>
      <c r="DA25" s="91"/>
    </row>
    <row r="26" spans="60:105" s="85" customFormat="1">
      <c r="BH26" s="91"/>
      <c r="BI26" s="91"/>
      <c r="BJ26" s="91"/>
      <c r="BK26" s="91"/>
      <c r="BL26" s="91"/>
      <c r="BM26" s="91"/>
      <c r="BN26" s="91"/>
      <c r="BO26" s="91"/>
      <c r="BP26" s="91"/>
      <c r="BQ26" s="91"/>
      <c r="BR26" s="91"/>
      <c r="BS26" s="91"/>
      <c r="BT26" s="91"/>
      <c r="BU26" s="91"/>
      <c r="BX26" s="91"/>
      <c r="BY26" s="91"/>
      <c r="BZ26" s="91"/>
      <c r="CA26" s="91"/>
      <c r="CB26" s="91"/>
      <c r="CC26" s="91"/>
      <c r="CD26" s="91"/>
      <c r="CE26" s="91"/>
      <c r="CF26" s="91"/>
      <c r="CG26" s="91"/>
      <c r="CH26" s="91"/>
      <c r="CI26" s="91"/>
      <c r="CJ26" s="91"/>
      <c r="CK26" s="91"/>
      <c r="CN26" s="91"/>
      <c r="CO26" s="91"/>
      <c r="CP26" s="91"/>
      <c r="CQ26" s="91"/>
      <c r="CR26" s="91"/>
      <c r="CS26" s="91"/>
      <c r="CT26" s="91"/>
      <c r="CU26" s="91"/>
      <c r="CV26" s="91"/>
      <c r="CW26" s="91"/>
      <c r="CX26" s="91"/>
      <c r="CY26" s="91"/>
      <c r="CZ26" s="91"/>
      <c r="DA26" s="91"/>
    </row>
    <row r="27" spans="60:105" s="85" customFormat="1">
      <c r="BH27" s="91"/>
      <c r="BI27" s="91"/>
      <c r="BJ27" s="91"/>
      <c r="BK27" s="91"/>
      <c r="BL27" s="91"/>
      <c r="BM27" s="91"/>
      <c r="BN27" s="91"/>
      <c r="BO27" s="91"/>
      <c r="BP27" s="91"/>
      <c r="BQ27" s="91"/>
      <c r="BR27" s="91"/>
      <c r="BS27" s="91"/>
      <c r="BT27" s="91"/>
      <c r="BU27" s="91"/>
      <c r="BX27" s="91"/>
      <c r="BY27" s="91"/>
      <c r="BZ27" s="91"/>
      <c r="CA27" s="91"/>
      <c r="CB27" s="91"/>
      <c r="CC27" s="91"/>
      <c r="CD27" s="91"/>
      <c r="CE27" s="91"/>
      <c r="CF27" s="91"/>
      <c r="CG27" s="91"/>
      <c r="CH27" s="91"/>
      <c r="CI27" s="91"/>
      <c r="CJ27" s="91"/>
      <c r="CK27" s="91"/>
      <c r="CN27" s="91"/>
      <c r="CO27" s="91"/>
      <c r="CP27" s="91"/>
      <c r="CQ27" s="91"/>
      <c r="CR27" s="91"/>
      <c r="CS27" s="91"/>
      <c r="CT27" s="91"/>
      <c r="CU27" s="91"/>
      <c r="CV27" s="91"/>
      <c r="CW27" s="91"/>
      <c r="CX27" s="91"/>
      <c r="CY27" s="91"/>
      <c r="CZ27" s="91"/>
      <c r="DA27" s="91"/>
    </row>
    <row r="28" spans="60:105" s="85" customFormat="1">
      <c r="BH28" s="91"/>
      <c r="BI28" s="91"/>
      <c r="BJ28" s="91"/>
      <c r="BK28" s="91"/>
      <c r="BL28" s="91"/>
      <c r="BM28" s="91"/>
      <c r="BN28" s="91"/>
      <c r="BO28" s="91"/>
      <c r="BP28" s="91"/>
      <c r="BQ28" s="91"/>
      <c r="BR28" s="91"/>
      <c r="BS28" s="91"/>
      <c r="BT28" s="91"/>
      <c r="BU28" s="91"/>
      <c r="BX28" s="91"/>
      <c r="BY28" s="91"/>
      <c r="BZ28" s="91"/>
      <c r="CA28" s="91"/>
      <c r="CB28" s="91"/>
      <c r="CC28" s="91"/>
      <c r="CD28" s="91"/>
      <c r="CE28" s="91"/>
      <c r="CF28" s="91"/>
      <c r="CG28" s="91"/>
      <c r="CH28" s="91"/>
      <c r="CI28" s="91"/>
      <c r="CJ28" s="91"/>
      <c r="CK28" s="91"/>
      <c r="CN28" s="91"/>
      <c r="CO28" s="91"/>
      <c r="CP28" s="91"/>
      <c r="CQ28" s="91"/>
      <c r="CR28" s="91"/>
      <c r="CS28" s="91"/>
      <c r="CT28" s="91"/>
      <c r="CU28" s="91"/>
      <c r="CV28" s="91"/>
      <c r="CW28" s="91"/>
      <c r="CX28" s="91"/>
      <c r="CY28" s="91"/>
      <c r="CZ28" s="91"/>
      <c r="DA28" s="91"/>
    </row>
    <row r="29" spans="60:105" s="85" customFormat="1">
      <c r="BH29" s="91"/>
      <c r="BI29" s="91"/>
      <c r="BJ29" s="91"/>
      <c r="BK29" s="91"/>
      <c r="BL29" s="91"/>
      <c r="BM29" s="91"/>
      <c r="BN29" s="91"/>
      <c r="BO29" s="91"/>
      <c r="BP29" s="91"/>
      <c r="BQ29" s="91"/>
      <c r="BR29" s="91"/>
      <c r="BS29" s="91"/>
      <c r="BT29" s="91"/>
      <c r="BU29" s="91"/>
      <c r="BX29" s="91"/>
      <c r="BY29" s="91"/>
      <c r="BZ29" s="91"/>
      <c r="CA29" s="91"/>
      <c r="CB29" s="91"/>
      <c r="CC29" s="91"/>
      <c r="CD29" s="91"/>
      <c r="CE29" s="91"/>
      <c r="CF29" s="91"/>
      <c r="CG29" s="91"/>
      <c r="CH29" s="91"/>
      <c r="CI29" s="91"/>
      <c r="CJ29" s="91"/>
      <c r="CK29" s="91"/>
      <c r="CN29" s="91"/>
      <c r="CO29" s="91"/>
      <c r="CP29" s="91"/>
      <c r="CQ29" s="91"/>
      <c r="CR29" s="91"/>
      <c r="CS29" s="91"/>
      <c r="CT29" s="91"/>
      <c r="CU29" s="91"/>
      <c r="CV29" s="91"/>
      <c r="CW29" s="91"/>
      <c r="CX29" s="91"/>
      <c r="CY29" s="91"/>
      <c r="CZ29" s="91"/>
      <c r="DA29" s="91"/>
    </row>
    <row r="30" spans="60:105" s="85" customFormat="1">
      <c r="BH30" s="91"/>
      <c r="BI30" s="91"/>
      <c r="BJ30" s="91"/>
      <c r="BK30" s="91"/>
      <c r="BL30" s="91"/>
      <c r="BM30" s="91"/>
      <c r="BN30" s="91"/>
      <c r="BO30" s="91"/>
      <c r="BP30" s="91"/>
      <c r="BQ30" s="91"/>
      <c r="BR30" s="91"/>
      <c r="BS30" s="91"/>
      <c r="BT30" s="91"/>
      <c r="BU30" s="91"/>
      <c r="BX30" s="91"/>
      <c r="BY30" s="91"/>
      <c r="BZ30" s="91"/>
      <c r="CA30" s="91"/>
      <c r="CB30" s="91"/>
      <c r="CC30" s="91"/>
      <c r="CD30" s="91"/>
      <c r="CE30" s="91"/>
      <c r="CF30" s="91"/>
      <c r="CG30" s="91"/>
      <c r="CH30" s="91"/>
      <c r="CI30" s="91"/>
      <c r="CJ30" s="91"/>
      <c r="CK30" s="91"/>
      <c r="CN30" s="91"/>
      <c r="CO30" s="91"/>
      <c r="CP30" s="91"/>
      <c r="CQ30" s="91"/>
      <c r="CR30" s="91"/>
      <c r="CS30" s="91"/>
      <c r="CT30" s="91"/>
      <c r="CU30" s="91"/>
      <c r="CV30" s="91"/>
      <c r="CW30" s="91"/>
      <c r="CX30" s="91"/>
      <c r="CY30" s="91"/>
      <c r="CZ30" s="91"/>
      <c r="DA30" s="91"/>
    </row>
    <row r="31" spans="60:105" s="85" customFormat="1">
      <c r="BH31" s="91"/>
      <c r="BI31" s="91"/>
      <c r="BJ31" s="91"/>
      <c r="BK31" s="91"/>
      <c r="BL31" s="91"/>
      <c r="BM31" s="91"/>
      <c r="BN31" s="91"/>
      <c r="BO31" s="91"/>
      <c r="BP31" s="91"/>
      <c r="BQ31" s="91"/>
      <c r="BR31" s="91"/>
      <c r="BS31" s="91"/>
      <c r="BT31" s="91"/>
      <c r="BU31" s="91"/>
      <c r="BX31" s="91"/>
      <c r="BY31" s="91"/>
      <c r="BZ31" s="91"/>
      <c r="CA31" s="91"/>
      <c r="CB31" s="91"/>
      <c r="CC31" s="91"/>
      <c r="CD31" s="91"/>
      <c r="CE31" s="91"/>
      <c r="CF31" s="91"/>
      <c r="CG31" s="91"/>
      <c r="CH31" s="91"/>
      <c r="CI31" s="91"/>
      <c r="CJ31" s="91"/>
      <c r="CK31" s="91"/>
      <c r="CN31" s="91"/>
      <c r="CO31" s="91"/>
      <c r="CP31" s="91"/>
      <c r="CQ31" s="91"/>
      <c r="CR31" s="91"/>
      <c r="CS31" s="91"/>
      <c r="CT31" s="91"/>
      <c r="CU31" s="91"/>
      <c r="CV31" s="91"/>
      <c r="CW31" s="91"/>
      <c r="CX31" s="91"/>
      <c r="CY31" s="91"/>
      <c r="CZ31" s="91"/>
      <c r="DA31" s="91"/>
    </row>
    <row r="32" spans="60:105" s="85" customFormat="1">
      <c r="BH32" s="91"/>
      <c r="BI32" s="91"/>
      <c r="BJ32" s="91"/>
      <c r="BK32" s="91"/>
      <c r="BL32" s="91"/>
      <c r="BM32" s="91"/>
      <c r="BN32" s="91"/>
      <c r="BO32" s="91"/>
      <c r="BP32" s="91"/>
      <c r="BQ32" s="91"/>
      <c r="BR32" s="91"/>
      <c r="BS32" s="91"/>
      <c r="BT32" s="91"/>
      <c r="BU32" s="91"/>
      <c r="BX32" s="91"/>
      <c r="BY32" s="91"/>
      <c r="BZ32" s="91"/>
      <c r="CA32" s="91"/>
      <c r="CB32" s="91"/>
      <c r="CC32" s="91"/>
      <c r="CD32" s="91"/>
      <c r="CE32" s="91"/>
      <c r="CF32" s="91"/>
      <c r="CG32" s="91"/>
      <c r="CH32" s="91"/>
      <c r="CI32" s="91"/>
      <c r="CJ32" s="91"/>
      <c r="CK32" s="91"/>
      <c r="CN32" s="91"/>
      <c r="CO32" s="91"/>
      <c r="CP32" s="91"/>
      <c r="CQ32" s="91"/>
      <c r="CR32" s="91"/>
      <c r="CS32" s="91"/>
      <c r="CT32" s="91"/>
      <c r="CU32" s="91"/>
      <c r="CV32" s="91"/>
      <c r="CW32" s="91"/>
      <c r="CX32" s="91"/>
      <c r="CY32" s="91"/>
      <c r="CZ32" s="91"/>
      <c r="DA32" s="91"/>
    </row>
    <row r="33" spans="2:155" s="85" customFormat="1">
      <c r="BH33" s="91"/>
      <c r="BI33" s="91"/>
      <c r="BJ33" s="91"/>
      <c r="BK33" s="91"/>
      <c r="BL33" s="91"/>
      <c r="BM33" s="91"/>
      <c r="BN33" s="91"/>
      <c r="BO33" s="91"/>
      <c r="BP33" s="91"/>
      <c r="BQ33" s="91"/>
      <c r="BR33" s="91"/>
      <c r="BS33" s="91"/>
      <c r="BT33" s="91"/>
      <c r="BU33" s="91"/>
      <c r="BX33" s="91"/>
      <c r="BY33" s="91"/>
      <c r="BZ33" s="91"/>
      <c r="CA33" s="91"/>
      <c r="CB33" s="91"/>
      <c r="CC33" s="91"/>
      <c r="CD33" s="91"/>
      <c r="CE33" s="91"/>
      <c r="CF33" s="91"/>
      <c r="CG33" s="91"/>
      <c r="CH33" s="91"/>
      <c r="CI33" s="91"/>
      <c r="CJ33" s="91"/>
      <c r="CK33" s="91"/>
      <c r="CN33" s="91"/>
      <c r="CO33" s="91"/>
      <c r="CP33" s="91"/>
      <c r="CQ33" s="91"/>
      <c r="CR33" s="91"/>
      <c r="CS33" s="91"/>
      <c r="CT33" s="91"/>
      <c r="CU33" s="91"/>
      <c r="CV33" s="91"/>
      <c r="CW33" s="91"/>
      <c r="CX33" s="91"/>
      <c r="CY33" s="91"/>
      <c r="CZ33" s="91"/>
      <c r="DA33" s="91"/>
    </row>
    <row r="34" spans="2:155" s="85" customFormat="1">
      <c r="BH34" s="91"/>
      <c r="BI34" s="91"/>
      <c r="BJ34" s="91"/>
      <c r="BK34" s="91"/>
      <c r="BL34" s="91"/>
      <c r="BM34" s="91"/>
      <c r="BN34" s="91"/>
      <c r="BO34" s="91"/>
      <c r="BP34" s="91"/>
      <c r="BQ34" s="91"/>
      <c r="BR34" s="91"/>
      <c r="BS34" s="91"/>
      <c r="BT34" s="91"/>
      <c r="BU34" s="91"/>
      <c r="BX34" s="91"/>
      <c r="BY34" s="91"/>
      <c r="BZ34" s="91"/>
      <c r="CA34" s="91"/>
      <c r="CB34" s="91"/>
      <c r="CC34" s="91"/>
      <c r="CD34" s="91"/>
      <c r="CE34" s="91"/>
      <c r="CF34" s="91"/>
      <c r="CG34" s="91"/>
      <c r="CH34" s="91"/>
      <c r="CI34" s="91"/>
      <c r="CJ34" s="91"/>
      <c r="CK34" s="91"/>
      <c r="CN34" s="91"/>
      <c r="CO34" s="91"/>
      <c r="CP34" s="91"/>
      <c r="CQ34" s="91"/>
      <c r="CR34" s="91"/>
      <c r="CS34" s="91"/>
      <c r="CT34" s="91"/>
      <c r="CU34" s="91"/>
      <c r="CV34" s="91"/>
      <c r="CW34" s="91"/>
      <c r="CX34" s="91"/>
      <c r="CY34" s="91"/>
      <c r="CZ34" s="91"/>
      <c r="DA34" s="91"/>
    </row>
    <row r="35" spans="2:155" s="85" customFormat="1">
      <c r="B35" s="92" t="s">
        <v>11</v>
      </c>
      <c r="C35" s="90">
        <v>0</v>
      </c>
      <c r="D35" s="90">
        <f t="shared" ref="D35:AQ35" si="6">C35+C8-D36</f>
        <v>0</v>
      </c>
      <c r="E35" s="90">
        <f t="shared" si="6"/>
        <v>0</v>
      </c>
      <c r="F35" s="90">
        <f t="shared" si="6"/>
        <v>0</v>
      </c>
      <c r="G35" s="90">
        <f t="shared" si="6"/>
        <v>0</v>
      </c>
      <c r="H35" s="90">
        <f t="shared" si="6"/>
        <v>0</v>
      </c>
      <c r="I35" s="90">
        <f t="shared" si="6"/>
        <v>0</v>
      </c>
      <c r="J35" s="90">
        <f t="shared" si="6"/>
        <v>0</v>
      </c>
      <c r="K35" s="90">
        <f t="shared" si="6"/>
        <v>0</v>
      </c>
      <c r="L35" s="90">
        <f t="shared" si="6"/>
        <v>0</v>
      </c>
      <c r="M35" s="90">
        <f t="shared" si="6"/>
        <v>0</v>
      </c>
      <c r="N35" s="90">
        <f t="shared" si="6"/>
        <v>0</v>
      </c>
      <c r="O35" s="90">
        <f t="shared" si="6"/>
        <v>0</v>
      </c>
      <c r="P35" s="90">
        <f t="shared" si="6"/>
        <v>0</v>
      </c>
      <c r="Q35" s="90">
        <f t="shared" si="6"/>
        <v>0</v>
      </c>
      <c r="R35" s="90">
        <f t="shared" si="6"/>
        <v>0</v>
      </c>
      <c r="S35" s="90">
        <f t="shared" si="6"/>
        <v>0</v>
      </c>
      <c r="T35" s="90">
        <f t="shared" si="6"/>
        <v>0</v>
      </c>
      <c r="U35" s="90">
        <f t="shared" si="6"/>
        <v>0</v>
      </c>
      <c r="V35" s="90">
        <f t="shared" si="6"/>
        <v>0</v>
      </c>
      <c r="W35" s="90">
        <f t="shared" si="6"/>
        <v>3</v>
      </c>
      <c r="X35" s="90">
        <f t="shared" si="6"/>
        <v>11</v>
      </c>
      <c r="Y35" s="90">
        <f t="shared" si="6"/>
        <v>11</v>
      </c>
      <c r="Z35" s="90">
        <f t="shared" si="6"/>
        <v>13</v>
      </c>
      <c r="AA35" s="90">
        <f t="shared" si="6"/>
        <v>39</v>
      </c>
      <c r="AB35" s="90">
        <f t="shared" si="6"/>
        <v>41</v>
      </c>
      <c r="AC35" s="90">
        <f t="shared" si="6"/>
        <v>41</v>
      </c>
      <c r="AD35" s="90">
        <f t="shared" si="6"/>
        <v>55</v>
      </c>
      <c r="AE35" s="90">
        <f t="shared" si="6"/>
        <v>55</v>
      </c>
      <c r="AF35" s="90">
        <f t="shared" si="6"/>
        <v>81</v>
      </c>
      <c r="AG35" s="90">
        <f t="shared" si="6"/>
        <v>91</v>
      </c>
      <c r="AH35" s="90">
        <f t="shared" si="6"/>
        <v>104</v>
      </c>
      <c r="AI35" s="90">
        <f t="shared" si="6"/>
        <v>108</v>
      </c>
      <c r="AJ35" s="90">
        <f t="shared" si="6"/>
        <v>110</v>
      </c>
      <c r="AK35" s="90">
        <f t="shared" si="6"/>
        <v>116</v>
      </c>
      <c r="AL35" s="90">
        <f t="shared" si="6"/>
        <v>130</v>
      </c>
      <c r="AM35" s="90">
        <f t="shared" si="6"/>
        <v>131</v>
      </c>
      <c r="AN35" s="90">
        <f t="shared" si="6"/>
        <v>174</v>
      </c>
      <c r="AO35" s="90">
        <f t="shared" si="6"/>
        <v>184</v>
      </c>
      <c r="AP35" s="90">
        <f t="shared" si="6"/>
        <v>226</v>
      </c>
      <c r="AQ35" s="90">
        <f t="shared" si="6"/>
        <v>222</v>
      </c>
      <c r="AR35" s="90">
        <f t="shared" ref="AR35:BE35" si="7">AQ35+AQ8-AR36</f>
        <v>240</v>
      </c>
      <c r="AS35" s="90">
        <f t="shared" si="7"/>
        <v>255</v>
      </c>
      <c r="AT35" s="90">
        <f t="shared" si="7"/>
        <v>283</v>
      </c>
      <c r="AU35" s="90">
        <f t="shared" si="7"/>
        <v>312</v>
      </c>
      <c r="AV35" s="90">
        <f t="shared" si="7"/>
        <v>319</v>
      </c>
      <c r="AW35" s="90">
        <f t="shared" si="7"/>
        <v>333</v>
      </c>
      <c r="AX35" s="90">
        <f t="shared" si="7"/>
        <v>336</v>
      </c>
      <c r="AY35" s="90">
        <f t="shared" si="7"/>
        <v>345</v>
      </c>
      <c r="AZ35" s="90">
        <f t="shared" si="7"/>
        <v>359</v>
      </c>
      <c r="BA35" s="90">
        <f t="shared" si="7"/>
        <v>338</v>
      </c>
      <c r="BB35" s="90">
        <f t="shared" si="7"/>
        <v>340</v>
      </c>
      <c r="BC35" s="90">
        <f t="shared" si="7"/>
        <v>320</v>
      </c>
      <c r="BD35" s="90">
        <f>BC35+BC8-BD36</f>
        <v>332</v>
      </c>
      <c r="BE35" s="90">
        <f t="shared" si="7"/>
        <v>333</v>
      </c>
      <c r="BF35" s="90">
        <f t="shared" ref="BF35" si="8">BE35+BE8-BF36</f>
        <v>317</v>
      </c>
      <c r="BG35" s="90">
        <f t="shared" ref="BG35" si="9">BF35+BF8-BG36</f>
        <v>288</v>
      </c>
      <c r="BH35" s="90">
        <f t="shared" ref="BH35" si="10">BG35+BG8-BH36</f>
        <v>263</v>
      </c>
      <c r="BI35" s="90">
        <f t="shared" ref="BI35" si="11">BH35+BH8-BI36</f>
        <v>265</v>
      </c>
      <c r="BJ35" s="90">
        <f t="shared" ref="BJ35" si="12">BI35+BI8-BJ36</f>
        <v>259</v>
      </c>
      <c r="BK35" s="90">
        <f t="shared" ref="BK35" si="13">BJ35+BJ8-BK36</f>
        <v>263</v>
      </c>
      <c r="BL35" s="90">
        <f t="shared" ref="BL35" si="14">BK35+BK8-BL36</f>
        <v>257</v>
      </c>
      <c r="BM35" s="90">
        <f t="shared" ref="BM35" si="15">BL35+BL8-BM36</f>
        <v>250</v>
      </c>
      <c r="BN35" s="90">
        <f t="shared" ref="BN35" si="16">BM35+BM8-BN36</f>
        <v>215</v>
      </c>
      <c r="BO35" s="90">
        <f t="shared" ref="BO35" si="17">BN35+BN8-BO36</f>
        <v>227</v>
      </c>
      <c r="BP35" s="90">
        <f t="shared" ref="BP35" si="18">BO35+BO8-BP36</f>
        <v>240</v>
      </c>
      <c r="BQ35" s="90">
        <f t="shared" ref="BQ35" si="19">BP35+BP8-BQ36</f>
        <v>231</v>
      </c>
      <c r="BR35" s="90">
        <f t="shared" ref="BR35" si="20">BQ35+BQ8-BR36</f>
        <v>240</v>
      </c>
      <c r="BS35" s="90">
        <f t="shared" ref="BS35:BT35" si="21">BR35+BR8-BS36</f>
        <v>239</v>
      </c>
      <c r="BT35" s="90">
        <f t="shared" si="21"/>
        <v>241</v>
      </c>
      <c r="BU35" s="90">
        <f t="shared" ref="BU35" si="22">BT35+BT8-BU36</f>
        <v>249</v>
      </c>
      <c r="BV35" s="90">
        <f t="shared" ref="BV35" si="23">BU35+BU8-BV36</f>
        <v>307</v>
      </c>
      <c r="BW35" s="90">
        <f t="shared" ref="BW35" si="24">BV35+BV8-BW36</f>
        <v>308</v>
      </c>
      <c r="BX35" s="90">
        <f t="shared" ref="BX35" si="25">BW35+BW8-BX36</f>
        <v>308</v>
      </c>
      <c r="BY35" s="90">
        <f t="shared" ref="BY35" si="26">BX35+BX8-BY36</f>
        <v>298</v>
      </c>
      <c r="BZ35" s="90">
        <f t="shared" ref="BZ35" si="27">BY35+BY8-BZ36</f>
        <v>326</v>
      </c>
      <c r="CA35" s="90">
        <f t="shared" ref="CA35" si="28">BZ35+BZ8-CA36</f>
        <v>342</v>
      </c>
      <c r="CB35" s="90">
        <f t="shared" ref="CB35" si="29">CA35+CA8-CB36</f>
        <v>322</v>
      </c>
      <c r="CC35" s="90">
        <f t="shared" ref="CC35" si="30">CB35+CB8-CC36</f>
        <v>308</v>
      </c>
      <c r="CD35" s="90">
        <f t="shared" ref="CD35" si="31">CC35+CC8-CD36</f>
        <v>373</v>
      </c>
      <c r="CE35" s="90">
        <f t="shared" ref="CE35" si="32">CD35+CD8-CE36</f>
        <v>372</v>
      </c>
      <c r="CF35" s="90">
        <f t="shared" ref="CF35" si="33">CE35+CE8-CF36</f>
        <v>375</v>
      </c>
      <c r="CG35" s="90">
        <f t="shared" ref="CG35" si="34">CF35+CF8-CG36</f>
        <v>407</v>
      </c>
      <c r="CH35" s="90">
        <f t="shared" ref="CH35" si="35">CG35+CG8-CH36</f>
        <v>419</v>
      </c>
      <c r="CI35" s="90">
        <f t="shared" ref="CI35" si="36">CH35+CH8-CI36</f>
        <v>363</v>
      </c>
      <c r="CJ35" s="90">
        <f t="shared" ref="CJ35" si="37">CI35+CI8-CJ36</f>
        <v>387</v>
      </c>
      <c r="CK35" s="90">
        <f t="shared" ref="CK35" si="38">CJ35+CJ8-CK36</f>
        <v>396</v>
      </c>
      <c r="CL35" s="90">
        <f t="shared" ref="CL35" si="39">CK35+CK8-CL36</f>
        <v>424</v>
      </c>
      <c r="CM35" s="90">
        <f t="shared" ref="CM35" si="40">CL35+CL8-CM36</f>
        <v>438</v>
      </c>
      <c r="CN35" s="90">
        <f t="shared" ref="CN35" si="41">CM35+CM8-CN36</f>
        <v>483</v>
      </c>
      <c r="CO35" s="90">
        <f t="shared" ref="CO35" si="42">CN35+CN8-CO36</f>
        <v>545</v>
      </c>
      <c r="CP35" s="90">
        <f t="shared" ref="CP35" si="43">CO35+CO8-CP36</f>
        <v>584</v>
      </c>
      <c r="CQ35" s="90">
        <f t="shared" ref="CQ35" si="44">CP35+CP8-CQ36</f>
        <v>532</v>
      </c>
      <c r="CR35" s="90">
        <f t="shared" ref="CR35" si="45">CQ35+CQ8-CR36</f>
        <v>574</v>
      </c>
      <c r="CS35" s="90">
        <f t="shared" ref="CS35" si="46">CR35+CR8-CS36</f>
        <v>575</v>
      </c>
      <c r="CT35" s="90">
        <f t="shared" ref="CT35" si="47">CS35+CS8-CT36</f>
        <v>558</v>
      </c>
      <c r="CU35" s="90">
        <f t="shared" ref="CU35" si="48">CT35+CT8-CU36</f>
        <v>549</v>
      </c>
      <c r="CV35" s="90">
        <f t="shared" ref="CV35" si="49">CU35+CU8-CV36</f>
        <v>571</v>
      </c>
      <c r="CW35" s="90">
        <f t="shared" ref="CW35" si="50">CV35+CV8-CW36</f>
        <v>571</v>
      </c>
      <c r="CX35" s="90">
        <f t="shared" ref="CX35" si="51">CW35+CW8-CX36</f>
        <v>574</v>
      </c>
      <c r="CY35" s="90">
        <f t="shared" ref="CY35" si="52">CX35+CX8-CY36</f>
        <v>564</v>
      </c>
      <c r="CZ35" s="90">
        <f t="shared" ref="CZ35" si="53">CY35+CY8-CZ36</f>
        <v>535</v>
      </c>
      <c r="DA35" s="90">
        <f t="shared" ref="DA35" si="54">CZ35+CZ8-DA36</f>
        <v>461</v>
      </c>
      <c r="DB35" s="90">
        <f t="shared" ref="DB35" si="55">DA35+DA8-DB36</f>
        <v>393</v>
      </c>
      <c r="DC35" s="90">
        <f t="shared" ref="DC35" si="56">DB35+DB8-DC36</f>
        <v>333</v>
      </c>
      <c r="DD35" s="90">
        <f t="shared" ref="DD35" si="57">DC35+DC8-DD36</f>
        <v>307</v>
      </c>
      <c r="DE35" s="90">
        <f t="shared" ref="DE35" si="58">DD35+DD8-DE36</f>
        <v>238</v>
      </c>
      <c r="DF35" s="90">
        <f t="shared" ref="DF35" si="59">DE35+DE8-DF36</f>
        <v>210</v>
      </c>
      <c r="DG35" s="90">
        <f t="shared" ref="DG35" si="60">DF35+DF8-DG36</f>
        <v>184</v>
      </c>
      <c r="DH35" s="90">
        <f t="shared" ref="DH35" si="61">DG35+DG8-DH36</f>
        <v>156</v>
      </c>
      <c r="DI35" s="90">
        <f t="shared" ref="DI35" si="62">DH35+DH8-DI36</f>
        <v>119</v>
      </c>
      <c r="DJ35" s="90">
        <f t="shared" ref="DJ35" si="63">DI35+DI8-DJ36</f>
        <v>81</v>
      </c>
      <c r="DK35" s="90">
        <f t="shared" ref="DK35" si="64">DJ35+DJ8-DK36</f>
        <v>48</v>
      </c>
      <c r="DL35" s="90">
        <f t="shared" ref="DL35" si="65">DK35+DK8-DL36</f>
        <v>23</v>
      </c>
      <c r="DM35" s="95">
        <f t="shared" ref="DM35" si="66">DL35+DL8-DM36</f>
        <v>0</v>
      </c>
      <c r="DN35" s="95">
        <f t="shared" ref="DN35" si="67">DM35+DM8-DN36</f>
        <v>0</v>
      </c>
      <c r="DO35" s="95">
        <f t="shared" ref="DO35" si="68">DN35+DN8-DO36</f>
        <v>0</v>
      </c>
      <c r="DP35" s="95">
        <f t="shared" ref="DP35" si="69">DO35+DO8-DP36</f>
        <v>0</v>
      </c>
      <c r="DQ35" s="95">
        <f t="shared" ref="DQ35" si="70">DP35+DP8-DQ36</f>
        <v>0</v>
      </c>
      <c r="DR35" s="95">
        <f t="shared" ref="DR35" si="71">DQ35+DQ8-DR36</f>
        <v>0</v>
      </c>
      <c r="DS35" s="95">
        <f t="shared" ref="DS35" si="72">DR35+DR8-DS36</f>
        <v>0</v>
      </c>
      <c r="DT35" s="95">
        <f t="shared" ref="DT35" si="73">DS35+DS8-DT36</f>
        <v>0</v>
      </c>
      <c r="DU35" s="95">
        <f t="shared" ref="DU35" si="74">DT35+DT8-DU36</f>
        <v>0</v>
      </c>
      <c r="DV35" s="95">
        <f t="shared" ref="DV35" si="75">DU35+DU8-DV36</f>
        <v>0</v>
      </c>
      <c r="DW35" s="95">
        <f t="shared" ref="DW35" si="76">DV35+DV8-DW36</f>
        <v>0</v>
      </c>
      <c r="DX35" s="95">
        <f t="shared" ref="DX35" si="77">DW35+DW8-DX36</f>
        <v>0</v>
      </c>
      <c r="DY35" s="95">
        <f t="shared" ref="DY35" si="78">DX35+DX8-DY36</f>
        <v>0</v>
      </c>
      <c r="DZ35" s="95">
        <f t="shared" ref="DZ35" si="79">DY35+DY8-DZ36</f>
        <v>0</v>
      </c>
      <c r="EA35" s="95">
        <f t="shared" ref="EA35" si="80">DZ35+DZ8-EA36</f>
        <v>0</v>
      </c>
      <c r="EB35" s="95">
        <f t="shared" ref="EB35" si="81">EA35+EA8-EB36</f>
        <v>0</v>
      </c>
      <c r="EC35" s="95">
        <f t="shared" ref="EC35" si="82">EB35+EB8-EC36</f>
        <v>0</v>
      </c>
      <c r="ED35" s="95">
        <f t="shared" ref="ED35" si="83">EC35+EC8-ED36</f>
        <v>0</v>
      </c>
      <c r="EE35" s="95">
        <f t="shared" ref="EE35" si="84">ED35+ED8-EE36</f>
        <v>0</v>
      </c>
      <c r="EF35" s="95">
        <f t="shared" ref="EF35" si="85">EE35+EE8-EF36</f>
        <v>0</v>
      </c>
      <c r="EG35" s="95">
        <f t="shared" ref="EG35" si="86">EF35+EF8-EG36</f>
        <v>0</v>
      </c>
      <c r="EH35" s="95">
        <f t="shared" ref="EH35" si="87">EG35+EG8-EH36</f>
        <v>0</v>
      </c>
      <c r="EI35" s="95">
        <f t="shared" ref="EI35" si="88">EH35+EH8-EI36</f>
        <v>0</v>
      </c>
      <c r="EJ35" s="95">
        <f t="shared" ref="EJ35" si="89">EI35+EI8-EJ36</f>
        <v>0</v>
      </c>
      <c r="EK35" s="95">
        <f t="shared" ref="EK35" si="90">EJ35+EJ8-EK36</f>
        <v>0</v>
      </c>
      <c r="EL35" s="95">
        <f t="shared" ref="EL35" si="91">EK35+EK8-EL36</f>
        <v>0</v>
      </c>
      <c r="EM35" s="95">
        <f t="shared" ref="EM35" si="92">EL35+EL8-EM36</f>
        <v>0</v>
      </c>
      <c r="EN35" s="95">
        <f t="shared" ref="EN35" si="93">EM35+EM8-EN36</f>
        <v>0</v>
      </c>
      <c r="EO35" s="95">
        <f t="shared" ref="EO35" si="94">EN35+EN8-EO36</f>
        <v>0</v>
      </c>
      <c r="EP35" s="95">
        <f t="shared" ref="EP35" si="95">EO35+EO8-EP36</f>
        <v>0</v>
      </c>
      <c r="EQ35" s="95">
        <f t="shared" ref="EQ35" si="96">EP35+EP8-EQ36</f>
        <v>0</v>
      </c>
      <c r="ER35" s="95">
        <f t="shared" ref="ER35" si="97">EQ35+EQ8-ER36</f>
        <v>0</v>
      </c>
      <c r="ES35" s="95">
        <f t="shared" ref="ES35" si="98">ER35+ER8-ES36</f>
        <v>0</v>
      </c>
      <c r="ET35" s="95">
        <f t="shared" ref="ET35" si="99">ES35+ES8-ET36</f>
        <v>0</v>
      </c>
      <c r="EU35" s="95">
        <f t="shared" ref="EU35" si="100">ET35+ET8-EU36</f>
        <v>0</v>
      </c>
      <c r="EV35" s="95">
        <f t="shared" ref="EV35" si="101">EU35+EU8-EV36</f>
        <v>0</v>
      </c>
      <c r="EW35" s="95">
        <f t="shared" ref="EW35" si="102">EV35+EV8-EW36</f>
        <v>0</v>
      </c>
      <c r="EX35" s="95">
        <f t="shared" ref="EX35" si="103">EW35+EW8-EX36</f>
        <v>0</v>
      </c>
      <c r="EY35" s="95">
        <f t="shared" ref="EY35" si="104">EX35+EX8-EY36</f>
        <v>0</v>
      </c>
    </row>
    <row r="36" spans="2:155" s="85" customFormat="1">
      <c r="B36" s="93" t="s">
        <v>12</v>
      </c>
      <c r="C36" s="95" cm="1">
        <f t="array" ref="C36">IF(COLUMN()-'Contact tracing'!$H$8-2&gt;0, INDEX($C$8:$EY$8, 1, COLUMN()-'Contact tracing'!$H$8-2), 0)</f>
        <v>0</v>
      </c>
      <c r="D36" s="95" cm="1">
        <f t="array" ref="D36">IF(COLUMN()-'Contact tracing'!$H$8-2&gt;0, INDEX($C$8:$EY$8, 1, COLUMN()-'Contact tracing'!$H$8-2), 0)</f>
        <v>0</v>
      </c>
      <c r="E36" s="95" cm="1">
        <f t="array" ref="E36">IF(COLUMN()-'Contact tracing'!$H$8-2&gt;0, INDEX($C$8:$EY$8, 1, COLUMN()-'Contact tracing'!$H$8-2), 0)</f>
        <v>0</v>
      </c>
      <c r="F36" s="95" cm="1">
        <f t="array" ref="F36">IF(COLUMN()-'Contact tracing'!$H$8-2&gt;0, INDEX($C$8:$EY$8, 1, COLUMN()-'Contact tracing'!$H$8-2), 0)</f>
        <v>0</v>
      </c>
      <c r="G36" s="95" cm="1">
        <f t="array" ref="G36">IF(COLUMN()-'Contact tracing'!$H$8-2&gt;0, INDEX($C$8:$EY$8, 1, COLUMN()-'Contact tracing'!$H$8-2), 0)</f>
        <v>0</v>
      </c>
      <c r="H36" s="95" cm="1">
        <f t="array" ref="H36">IF(COLUMN()-'Contact tracing'!$H$8-2&gt;0, INDEX($C$8:$EY$8, 1, COLUMN()-'Contact tracing'!$H$8-2), 0)</f>
        <v>0</v>
      </c>
      <c r="I36" s="95" cm="1">
        <f t="array" ref="I36">IF(COLUMN()-'Contact tracing'!$H$8-2&gt;0, INDEX($C$8:$EY$8, 1, COLUMN()-'Contact tracing'!$H$8-2), 0)</f>
        <v>0</v>
      </c>
      <c r="J36" s="95" cm="1">
        <f t="array" ref="J36">IF(COLUMN()-'Contact tracing'!$H$8-2&gt;0, INDEX($C$8:$EY$8, 1, COLUMN()-'Contact tracing'!$H$8-2), 0)</f>
        <v>0</v>
      </c>
      <c r="K36" s="95" cm="1">
        <f t="array" ref="K36">IF(COLUMN()-'Contact tracing'!$H$8-2&gt;0, INDEX($C$8:$EY$8, 1, COLUMN()-'Contact tracing'!$H$8-2), 0)</f>
        <v>0</v>
      </c>
      <c r="L36" s="95" cm="1">
        <f t="array" ref="L36">IF(COLUMN()-'Contact tracing'!$H$8-2&gt;0, INDEX($C$8:$EY$8, 1, COLUMN()-'Contact tracing'!$H$8-2), 0)</f>
        <v>0</v>
      </c>
      <c r="M36" s="95" cm="1">
        <f t="array" ref="M36">IF(COLUMN()-'Contact tracing'!$H$8-2&gt;0, INDEX($C$8:$EY$8, 1, COLUMN()-'Contact tracing'!$H$8-2), 0)</f>
        <v>0</v>
      </c>
      <c r="N36" s="95" cm="1">
        <f t="array" ref="N36">IF(COLUMN()-'Contact tracing'!$H$8-2&gt;0, INDEX($C$8:$EY$8, 1, COLUMN()-'Contact tracing'!$H$8-2), 0)</f>
        <v>0</v>
      </c>
      <c r="O36" s="95" cm="1">
        <f t="array" ref="O36">IF(COLUMN()-'Contact tracing'!$H$8-2&gt;0, INDEX($C$8:$EY$8, 1, COLUMN()-'Contact tracing'!$H$8-2), 0)</f>
        <v>0</v>
      </c>
      <c r="P36" s="95" cm="1">
        <f t="array" ref="P36">IF(COLUMN()-'Contact tracing'!$H$8-2&gt;0, INDEX($C$8:$EY$8, 1, COLUMN()-'Contact tracing'!$H$8-2), 0)</f>
        <v>0</v>
      </c>
      <c r="Q36" s="95" cm="1">
        <f t="array" ref="Q36">IF(COLUMN()-'Contact tracing'!$H$8-2&gt;0, INDEX($C$8:$EY$8, 1, COLUMN()-'Contact tracing'!$H$8-2), 0)</f>
        <v>0</v>
      </c>
      <c r="R36" s="95" cm="1">
        <f t="array" ref="R36">IF(COLUMN()-'Contact tracing'!$H$8-2&gt;0, INDEX($C$8:$EY$8, 1, COLUMN()-'Contact tracing'!$H$8-2), 0)</f>
        <v>0</v>
      </c>
      <c r="S36" s="95" cm="1">
        <f t="array" ref="S36">IF(COLUMN()-'Contact tracing'!$H$8-2&gt;0, INDEX($C$8:$EY$8, 1, COLUMN()-'Contact tracing'!$H$8-2), 0)</f>
        <v>0</v>
      </c>
      <c r="T36" s="95" cm="1">
        <f t="array" ref="T36">IF(COLUMN()-'Contact tracing'!$H$8-2&gt;0, INDEX($C$8:$EY$8, 1, COLUMN()-'Contact tracing'!$H$8-2), 0)</f>
        <v>0</v>
      </c>
      <c r="U36" s="95" cm="1">
        <f t="array" ref="U36">IF(COLUMN()-'Contact tracing'!$H$8-2&gt;0, INDEX($C$8:$EY$8, 1, COLUMN()-'Contact tracing'!$H$8-2), 0)</f>
        <v>0</v>
      </c>
      <c r="V36" s="95" cm="1">
        <f t="array" ref="V36">IF(COLUMN()-'Contact tracing'!$H$8-2&gt;0, INDEX($C$8:$EY$8, 1, COLUMN()-'Contact tracing'!$H$8-2), 0)</f>
        <v>0</v>
      </c>
      <c r="W36" s="95" cm="1">
        <f t="array" ref="W36">IF(COLUMN()-'Contact tracing'!$H$8-2&gt;0, INDEX($C$8:$EY$8, 1, COLUMN()-'Contact tracing'!$H$8-2), 0)</f>
        <v>0</v>
      </c>
      <c r="X36" s="95" cm="1">
        <f t="array" ref="X36">IF(COLUMN()-'Contact tracing'!$H$8-2&gt;0, INDEX($C$8:$EY$8, 1, COLUMN()-'Contact tracing'!$H$8-2), 0)</f>
        <v>0</v>
      </c>
      <c r="Y36" s="95" cm="1">
        <f t="array" ref="Y36">IF(COLUMN()-'Contact tracing'!$H$8-2&gt;0, INDEX($C$8:$EY$8, 1, COLUMN()-'Contact tracing'!$H$8-2), 0)</f>
        <v>0</v>
      </c>
      <c r="Z36" s="95" cm="1">
        <f t="array" ref="Z36">IF(COLUMN()-'Contact tracing'!$H$8-2&gt;0, INDEX($C$8:$EY$8, 1, COLUMN()-'Contact tracing'!$H$8-2), 0)</f>
        <v>0</v>
      </c>
      <c r="AA36" s="95" cm="1">
        <f t="array" ref="AA36">IF(COLUMN()-'Contact tracing'!$H$8-2&gt;0, INDEX($C$8:$EY$8, 1, COLUMN()-'Contact tracing'!$H$8-2), 0)</f>
        <v>0</v>
      </c>
      <c r="AB36" s="95" cm="1">
        <f t="array" ref="AB36">IF(COLUMN()-'Contact tracing'!$H$8-2&gt;0, INDEX($C$8:$EY$8, 1, COLUMN()-'Contact tracing'!$H$8-2), 0)</f>
        <v>0</v>
      </c>
      <c r="AC36" s="95" cm="1">
        <f t="array" ref="AC36">IF(COLUMN()-'Contact tracing'!$H$8-2&gt;0, INDEX($C$8:$EY$8, 1, COLUMN()-'Contact tracing'!$H$8-2), 0)</f>
        <v>0</v>
      </c>
      <c r="AD36" s="95" cm="1">
        <f t="array" ref="AD36">IF(COLUMN()-'Contact tracing'!$H$8-2&gt;0, INDEX($C$8:$EY$8, 1, COLUMN()-'Contact tracing'!$H$8-2), 0)</f>
        <v>0</v>
      </c>
      <c r="AE36" s="95" cm="1">
        <f t="array" ref="AE36">IF(COLUMN()-'Contact tracing'!$H$8-2&gt;0, INDEX($C$8:$EY$8, 1, COLUMN()-'Contact tracing'!$H$8-2), 0)</f>
        <v>0</v>
      </c>
      <c r="AF36" s="95" cm="1">
        <f t="array" ref="AF36">IF(COLUMN()-'Contact tracing'!$H$8-2&gt;0, INDEX($C$8:$EY$8, 1, COLUMN()-'Contact tracing'!$H$8-2), 0)</f>
        <v>0</v>
      </c>
      <c r="AG36" s="95" cm="1">
        <f t="array" ref="AG36">IF(COLUMN()-'Contact tracing'!$H$8-2&gt;0, INDEX($C$8:$EY$8, 1, COLUMN()-'Contact tracing'!$H$8-2), 0)</f>
        <v>0</v>
      </c>
      <c r="AH36" s="95" cm="1">
        <f t="array" ref="AH36">IF(COLUMN()-'Contact tracing'!$H$8-2&gt;0, INDEX($C$8:$EY$8, 1, COLUMN()-'Contact tracing'!$H$8-2), 0)</f>
        <v>0</v>
      </c>
      <c r="AI36" s="95" cm="1">
        <f t="array" ref="AI36">IF(COLUMN()-'Contact tracing'!$H$8-2&gt;0, INDEX($C$8:$EY$8, 1, COLUMN()-'Contact tracing'!$H$8-2), 0)</f>
        <v>0</v>
      </c>
      <c r="AJ36" s="95" cm="1">
        <f t="array" ref="AJ36">IF(COLUMN()-'Contact tracing'!$H$8-2&gt;0, INDEX($C$8:$EY$8, 1, COLUMN()-'Contact tracing'!$H$8-2), 0)</f>
        <v>3</v>
      </c>
      <c r="AK36" s="95" cm="1">
        <f t="array" ref="AK36">IF(COLUMN()-'Contact tracing'!$H$8-2&gt;0, INDEX($C$8:$EY$8, 1, COLUMN()-'Contact tracing'!$H$8-2), 0)</f>
        <v>8</v>
      </c>
      <c r="AL36" s="95" cm="1">
        <f t="array" ref="AL36">IF(COLUMN()-'Contact tracing'!$H$8-2&gt;0, INDEX($C$8:$EY$8, 1, COLUMN()-'Contact tracing'!$H$8-2), 0)</f>
        <v>0</v>
      </c>
      <c r="AM36" s="95" cm="1">
        <f t="array" ref="AM36">IF(COLUMN()-'Contact tracing'!$H$8-2&gt;0, INDEX($C$8:$EY$8, 1, COLUMN()-'Contact tracing'!$H$8-2), 0)</f>
        <v>2</v>
      </c>
      <c r="AN36" s="95" cm="1">
        <f t="array" ref="AN36">IF(COLUMN()-'Contact tracing'!$H$8-2&gt;0, INDEX($C$8:$EY$8, 1, COLUMN()-'Contact tracing'!$H$8-2), 0)</f>
        <v>26</v>
      </c>
      <c r="AO36" s="95" cm="1">
        <f t="array" ref="AO36">IF(COLUMN()-'Contact tracing'!$H$8-2&gt;0, INDEX($C$8:$EY$8, 1, COLUMN()-'Contact tracing'!$H$8-2), 0)</f>
        <v>2</v>
      </c>
      <c r="AP36" s="95" cm="1">
        <f t="array" ref="AP36">IF(COLUMN()-'Contact tracing'!$H$8-2&gt;0, INDEX($C$8:$EY$8, 1, COLUMN()-'Contact tracing'!$H$8-2), 0)</f>
        <v>0</v>
      </c>
      <c r="AQ36" s="95" cm="1">
        <f t="array" ref="AQ36">IF(COLUMN()-'Contact tracing'!$H$8-2&gt;0, INDEX($C$8:$EY$8, 1, COLUMN()-'Contact tracing'!$H$8-2), 0)</f>
        <v>14</v>
      </c>
      <c r="AR36" s="95" cm="1">
        <f t="array" ref="AR36">IF(COLUMN()-'Contact tracing'!$H$8-2&gt;0, INDEX($C$8:$EY$8, 1, COLUMN()-'Contact tracing'!$H$8-2), 0)</f>
        <v>0</v>
      </c>
      <c r="AS36" s="95" cm="1">
        <f t="array" ref="AS36">IF(COLUMN()-'Contact tracing'!$H$8-2&gt;0, INDEX($C$8:$EY$8, 1, COLUMN()-'Contact tracing'!$H$8-2), 0)</f>
        <v>26</v>
      </c>
      <c r="AT36" s="95" cm="1">
        <f t="array" ref="AT36">IF(COLUMN()-'Contact tracing'!$H$8-2&gt;0, INDEX($C$8:$EY$8, 1, COLUMN()-'Contact tracing'!$H$8-2), 0)</f>
        <v>10</v>
      </c>
      <c r="AU36" s="95" cm="1">
        <f t="array" ref="AU36">IF(COLUMN()-'Contact tracing'!$H$8-2&gt;0, INDEX($C$8:$EY$8, 1, COLUMN()-'Contact tracing'!$H$8-2), 0)</f>
        <v>13</v>
      </c>
      <c r="AV36" s="95" cm="1">
        <f t="array" ref="AV36">IF(COLUMN()-'Contact tracing'!$H$8-2&gt;0, INDEX($C$8:$EY$8, 1, COLUMN()-'Contact tracing'!$H$8-2), 0)</f>
        <v>4</v>
      </c>
      <c r="AW36" s="95" cm="1">
        <f t="array" ref="AW36">IF(COLUMN()-'Contact tracing'!$H$8-2&gt;0, INDEX($C$8:$EY$8, 1, COLUMN()-'Contact tracing'!$H$8-2), 0)</f>
        <v>5</v>
      </c>
      <c r="AX36" s="95" cm="1">
        <f t="array" ref="AX36">IF(COLUMN()-'Contact tracing'!$H$8-2&gt;0, INDEX($C$8:$EY$8, 1, COLUMN()-'Contact tracing'!$H$8-2), 0)</f>
        <v>14</v>
      </c>
      <c r="AY36" s="95" cm="1">
        <f t="array" ref="AY36">IF(COLUMN()-'Contact tracing'!$H$8-2&gt;0, INDEX($C$8:$EY$8, 1, COLUMN()-'Contact tracing'!$H$8-2), 0)</f>
        <v>14</v>
      </c>
      <c r="AZ36" s="95" cm="1">
        <f t="array" ref="AZ36">IF(COLUMN()-'Contact tracing'!$H$8-2&gt;0, INDEX($C$8:$EY$8, 1, COLUMN()-'Contact tracing'!$H$8-2), 0)</f>
        <v>3</v>
      </c>
      <c r="BA36" s="95" cm="1">
        <f t="array" ref="BA36">IF(COLUMN()-'Contact tracing'!$H$8-2&gt;0, INDEX($C$8:$EY$8, 1, COLUMN()-'Contact tracing'!$H$8-2), 0)</f>
        <v>69</v>
      </c>
      <c r="BB36" s="95" cm="1">
        <f t="array" ref="BB36">IF(COLUMN()-'Contact tracing'!$H$8-2&gt;0, INDEX($C$8:$EY$8, 1, COLUMN()-'Contact tracing'!$H$8-2), 0)</f>
        <v>12</v>
      </c>
      <c r="BC36" s="95" cm="1">
        <f t="array" ref="BC36">IF(COLUMN()-'Contact tracing'!$H$8-2&gt;0, INDEX($C$8:$EY$8, 1, COLUMN()-'Contact tracing'!$H$8-2), 0)</f>
        <v>42</v>
      </c>
      <c r="BD36" s="95" cm="1">
        <f t="array" ref="BD36">IF(COLUMN()-'Contact tracing'!$H$8-2&gt;0, INDEX($C$8:$EY$8, 1, COLUMN()-'Contact tracing'!$H$8-2), 0)</f>
        <v>10</v>
      </c>
      <c r="BE36" s="95" cm="1">
        <f t="array" ref="BE36">IF(COLUMN()-'Contact tracing'!$H$8-2&gt;0, INDEX($C$8:$EY$8, 1, COLUMN()-'Contact tracing'!$H$8-2), 0)</f>
        <v>18</v>
      </c>
      <c r="BF36" s="95" cm="1">
        <f t="array" ref="BF36">IF(COLUMN()-'Contact tracing'!$H$8-2&gt;0, INDEX($C$8:$EY$8, 1, COLUMN()-'Contact tracing'!$H$8-2), 0)</f>
        <v>41</v>
      </c>
      <c r="BG36" s="95" cm="1">
        <f t="array" ref="BG36">IF(COLUMN()-'Contact tracing'!$H$8-2&gt;0, INDEX($C$8:$EY$8, 1, COLUMN()-'Contact tracing'!$H$8-2), 0)</f>
        <v>38</v>
      </c>
      <c r="BH36" s="95" cm="1">
        <f t="array" ref="BH36">IF(COLUMN()-'Contact tracing'!$H$8-2&gt;0, INDEX($C$8:$EY$8, 1, COLUMN()-'Contact tracing'!$H$8-2), 0)</f>
        <v>42</v>
      </c>
      <c r="BI36" s="95" cm="1">
        <f t="array" ref="BI36">IF(COLUMN()-'Contact tracing'!$H$8-2&gt;0, INDEX($C$8:$EY$8, 1, COLUMN()-'Contact tracing'!$H$8-2), 0)</f>
        <v>11</v>
      </c>
      <c r="BJ36" s="95" cm="1">
        <f t="array" ref="BJ36">IF(COLUMN()-'Contact tracing'!$H$8-2&gt;0, INDEX($C$8:$EY$8, 1, COLUMN()-'Contact tracing'!$H$8-2), 0)</f>
        <v>19</v>
      </c>
      <c r="BK36" s="95" cm="1">
        <f t="array" ref="BK36">IF(COLUMN()-'Contact tracing'!$H$8-2&gt;0, INDEX($C$8:$EY$8, 1, COLUMN()-'Contact tracing'!$H$8-2), 0)</f>
        <v>17</v>
      </c>
      <c r="BL36" s="95" cm="1">
        <f t="array" ref="BL36">IF(COLUMN()-'Contact tracing'!$H$8-2&gt;0, INDEX($C$8:$EY$8, 1, COLUMN()-'Contact tracing'!$H$8-2), 0)</f>
        <v>23</v>
      </c>
      <c r="BM36" s="95" cm="1">
        <f t="array" ref="BM36">IF(COLUMN()-'Contact tracing'!$H$8-2&gt;0, INDEX($C$8:$EY$8, 1, COLUMN()-'Contact tracing'!$H$8-2), 0)</f>
        <v>17</v>
      </c>
      <c r="BN36" s="95" cm="1">
        <f t="array" ref="BN36">IF(COLUMN()-'Contact tracing'!$H$8-2&gt;0, INDEX($C$8:$EY$8, 1, COLUMN()-'Contact tracing'!$H$8-2), 0)</f>
        <v>48</v>
      </c>
      <c r="BO36" s="95" cm="1">
        <f t="array" ref="BO36">IF(COLUMN()-'Contact tracing'!$H$8-2&gt;0, INDEX($C$8:$EY$8, 1, COLUMN()-'Contact tracing'!$H$8-2), 0)</f>
        <v>14</v>
      </c>
      <c r="BP36" s="95" cm="1">
        <f t="array" ref="BP36">IF(COLUMN()-'Contact tracing'!$H$8-2&gt;0, INDEX($C$8:$EY$8, 1, COLUMN()-'Contact tracing'!$H$8-2), 0)</f>
        <v>22</v>
      </c>
      <c r="BQ36" s="95" cm="1">
        <f t="array" ref="BQ36">IF(COLUMN()-'Contact tracing'!$H$8-2&gt;0, INDEX($C$8:$EY$8, 1, COLUMN()-'Contact tracing'!$H$8-2), 0)</f>
        <v>22</v>
      </c>
      <c r="BR36" s="95" cm="1">
        <f t="array" ref="BR36">IF(COLUMN()-'Contact tracing'!$H$8-2&gt;0, INDEX($C$8:$EY$8, 1, COLUMN()-'Contact tracing'!$H$8-2), 0)</f>
        <v>19</v>
      </c>
      <c r="BS36" s="95" cm="1">
        <f t="array" ref="BS36">IF(COLUMN()-'Contact tracing'!$H$8-2&gt;0, INDEX($C$8:$EY$8, 1, COLUMN()-'Contact tracing'!$H$8-2), 0)</f>
        <v>25</v>
      </c>
      <c r="BT36" s="95" cm="1">
        <f t="array" ref="BT36">IF(COLUMN()-'Contact tracing'!$H$8-2&gt;0, INDEX($C$8:$EY$8, 1, COLUMN()-'Contact tracing'!$H$8-2), 0)</f>
        <v>9</v>
      </c>
      <c r="BU36" s="95" cm="1">
        <f t="array" ref="BU36">IF(COLUMN()-'Contact tracing'!$H$8-2&gt;0, INDEX($C$8:$EY$8, 1, COLUMN()-'Contact tracing'!$H$8-2), 0)</f>
        <v>17</v>
      </c>
      <c r="BV36" s="95" cm="1">
        <f t="array" ref="BV36">IF(COLUMN()-'Contact tracing'!$H$8-2&gt;0, INDEX($C$8:$EY$8, 1, COLUMN()-'Contact tracing'!$H$8-2), 0)</f>
        <v>13</v>
      </c>
      <c r="BW36" s="95" cm="1">
        <f t="array" ref="BW36">IF(COLUMN()-'Contact tracing'!$H$8-2&gt;0, INDEX($C$8:$EY$8, 1, COLUMN()-'Contact tracing'!$H$8-2), 0)</f>
        <v>13</v>
      </c>
      <c r="BX36" s="95" cm="1">
        <f t="array" ref="BX36">IF(COLUMN()-'Contact tracing'!$H$8-2&gt;0, INDEX($C$8:$EY$8, 1, COLUMN()-'Contact tracing'!$H$8-2), 0)</f>
        <v>21</v>
      </c>
      <c r="BY36" s="95" cm="1">
        <f t="array" ref="BY36">IF(COLUMN()-'Contact tracing'!$H$8-2&gt;0, INDEX($C$8:$EY$8, 1, COLUMN()-'Contact tracing'!$H$8-2), 0)</f>
        <v>17</v>
      </c>
      <c r="BZ36" s="95" cm="1">
        <f t="array" ref="BZ36">IF(COLUMN()-'Contact tracing'!$H$8-2&gt;0, INDEX($C$8:$EY$8, 1, COLUMN()-'Contact tracing'!$H$8-2), 0)</f>
        <v>10</v>
      </c>
      <c r="CA36" s="95" cm="1">
        <f t="array" ref="CA36">IF(COLUMN()-'Contact tracing'!$H$8-2&gt;0, INDEX($C$8:$EY$8, 1, COLUMN()-'Contact tracing'!$H$8-2), 0)</f>
        <v>13</v>
      </c>
      <c r="CB36" s="95" cm="1">
        <f t="array" ref="CB36">IF(COLUMN()-'Contact tracing'!$H$8-2&gt;0, INDEX($C$8:$EY$8, 1, COLUMN()-'Contact tracing'!$H$8-2), 0)</f>
        <v>26</v>
      </c>
      <c r="CC36" s="95" cm="1">
        <f t="array" ref="CC36">IF(COLUMN()-'Contact tracing'!$H$8-2&gt;0, INDEX($C$8:$EY$8, 1, COLUMN()-'Contact tracing'!$H$8-2), 0)</f>
        <v>35</v>
      </c>
      <c r="CD36" s="95" cm="1">
        <f t="array" ref="CD36">IF(COLUMN()-'Contact tracing'!$H$8-2&gt;0, INDEX($C$8:$EY$8, 1, COLUMN()-'Contact tracing'!$H$8-2), 0)</f>
        <v>13</v>
      </c>
      <c r="CE36" s="95" cm="1">
        <f t="array" ref="CE36">IF(COLUMN()-'Contact tracing'!$H$8-2&gt;0, INDEX($C$8:$EY$8, 1, COLUMN()-'Contact tracing'!$H$8-2), 0)</f>
        <v>28</v>
      </c>
      <c r="CF36" s="95" cm="1">
        <f t="array" ref="CF36">IF(COLUMN()-'Contact tracing'!$H$8-2&gt;0, INDEX($C$8:$EY$8, 1, COLUMN()-'Contact tracing'!$H$8-2), 0)</f>
        <v>24</v>
      </c>
      <c r="CG36" s="95" cm="1">
        <f t="array" ref="CG36">IF(COLUMN()-'Contact tracing'!$H$8-2&gt;0, INDEX($C$8:$EY$8, 1, COLUMN()-'Contact tracing'!$H$8-2), 0)</f>
        <v>11</v>
      </c>
      <c r="CH36" s="95" cm="1">
        <f t="array" ref="CH36">IF(COLUMN()-'Contact tracing'!$H$8-2&gt;0, INDEX($C$8:$EY$8, 1, COLUMN()-'Contact tracing'!$H$8-2), 0)</f>
        <v>25</v>
      </c>
      <c r="CI36" s="95" cm="1">
        <f t="array" ref="CI36">IF(COLUMN()-'Contact tracing'!$H$8-2&gt;0, INDEX($C$8:$EY$8, 1, COLUMN()-'Contact tracing'!$H$8-2), 0)</f>
        <v>71</v>
      </c>
      <c r="CJ36" s="95" cm="1">
        <f t="array" ref="CJ36">IF(COLUMN()-'Contact tracing'!$H$8-2&gt;0, INDEX($C$8:$EY$8, 1, COLUMN()-'Contact tracing'!$H$8-2), 0)</f>
        <v>14</v>
      </c>
      <c r="CK36" s="95" cm="1">
        <f t="array" ref="CK36">IF(COLUMN()-'Contact tracing'!$H$8-2&gt;0, INDEX($C$8:$EY$8, 1, COLUMN()-'Contact tracing'!$H$8-2), 0)</f>
        <v>21</v>
      </c>
      <c r="CL36" s="95" cm="1">
        <f t="array" ref="CL36">IF(COLUMN()-'Contact tracing'!$H$8-2&gt;0, INDEX($C$8:$EY$8, 1, COLUMN()-'Contact tracing'!$H$8-2), 0)</f>
        <v>7</v>
      </c>
      <c r="CM36" s="95" cm="1">
        <f t="array" ref="CM36">IF(COLUMN()-'Contact tracing'!$H$8-2&gt;0, INDEX($C$8:$EY$8, 1, COLUMN()-'Contact tracing'!$H$8-2), 0)</f>
        <v>38</v>
      </c>
      <c r="CN36" s="95" cm="1">
        <f t="array" ref="CN36">IF(COLUMN()-'Contact tracing'!$H$8-2&gt;0, INDEX($C$8:$EY$8, 1, COLUMN()-'Contact tracing'!$H$8-2), 0)</f>
        <v>29</v>
      </c>
      <c r="CO36" s="95" cm="1">
        <f t="array" ref="CO36">IF(COLUMN()-'Contact tracing'!$H$8-2&gt;0, INDEX($C$8:$EY$8, 1, COLUMN()-'Contact tracing'!$H$8-2), 0)</f>
        <v>6</v>
      </c>
      <c r="CP36" s="95" cm="1">
        <f t="array" ref="CP36">IF(COLUMN()-'Contact tracing'!$H$8-2&gt;0, INDEX($C$8:$EY$8, 1, COLUMN()-'Contact tracing'!$H$8-2), 0)</f>
        <v>21</v>
      </c>
      <c r="CQ36" s="95" cm="1">
        <f t="array" ref="CQ36">IF(COLUMN()-'Contact tracing'!$H$8-2&gt;0, INDEX($C$8:$EY$8, 1, COLUMN()-'Contact tracing'!$H$8-2), 0)</f>
        <v>78</v>
      </c>
      <c r="CR36" s="95" cm="1">
        <f t="array" ref="CR36">IF(COLUMN()-'Contact tracing'!$H$8-2&gt;0, INDEX($C$8:$EY$8, 1, COLUMN()-'Contact tracing'!$H$8-2), 0)</f>
        <v>27</v>
      </c>
      <c r="CS36" s="95" cm="1">
        <f t="array" ref="CS36">IF(COLUMN()-'Contact tracing'!$H$8-2&gt;0, INDEX($C$8:$EY$8, 1, COLUMN()-'Contact tracing'!$H$8-2), 0)</f>
        <v>27</v>
      </c>
      <c r="CT36" s="95" cm="1">
        <f t="array" ref="CT36">IF(COLUMN()-'Contact tracing'!$H$8-2&gt;0, INDEX($C$8:$EY$8, 1, COLUMN()-'Contact tracing'!$H$8-2), 0)</f>
        <v>43</v>
      </c>
      <c r="CU36" s="95" cm="1">
        <f t="array" ref="CU36">IF(COLUMN()-'Contact tracing'!$H$8-2&gt;0, INDEX($C$8:$EY$8, 1, COLUMN()-'Contact tracing'!$H$8-2), 0)</f>
        <v>37</v>
      </c>
      <c r="CV36" s="95" cm="1">
        <f t="array" ref="CV36">IF(COLUMN()-'Contact tracing'!$H$8-2&gt;0, INDEX($C$8:$EY$8, 1, COLUMN()-'Contact tracing'!$H$8-2), 0)</f>
        <v>15</v>
      </c>
      <c r="CW36" s="95" cm="1">
        <f t="array" ref="CW36">IF(COLUMN()-'Contact tracing'!$H$8-2&gt;0, INDEX($C$8:$EY$8, 1, COLUMN()-'Contact tracing'!$H$8-2), 0)</f>
        <v>38</v>
      </c>
      <c r="CX36" s="95" cm="1">
        <f t="array" ref="CX36">IF(COLUMN()-'Contact tracing'!$H$8-2&gt;0, INDEX($C$8:$EY$8, 1, COLUMN()-'Contact tracing'!$H$8-2), 0)</f>
        <v>30</v>
      </c>
      <c r="CY36" s="95" cm="1">
        <f t="array" ref="CY36">IF(COLUMN()-'Contact tracing'!$H$8-2&gt;0, INDEX($C$8:$EY$8, 1, COLUMN()-'Contact tracing'!$H$8-2), 0)</f>
        <v>35</v>
      </c>
      <c r="CZ36" s="95" cm="1">
        <f t="array" ref="CZ36">IF(COLUMN()-'Contact tracing'!$H$8-2&gt;0, INDEX($C$8:$EY$8, 1, COLUMN()-'Contact tracing'!$H$8-2), 0)</f>
        <v>52</v>
      </c>
      <c r="DA36" s="95" cm="1">
        <f t="array" ref="DA36">IF(COLUMN()-'Contact tracing'!$H$8-2&gt;0, INDEX($C$8:$EY$8, 1, COLUMN()-'Contact tracing'!$H$8-2), 0)</f>
        <v>74</v>
      </c>
      <c r="DB36" s="95" cm="1">
        <f t="array" ref="DB36">IF(COLUMN()-'Contact tracing'!$H$8-2&gt;0, INDEX($C$8:$EY$8, 1, COLUMN()-'Contact tracing'!$H$8-2), 0)</f>
        <v>68</v>
      </c>
      <c r="DC36" s="95" cm="1">
        <f t="array" ref="DC36">IF(COLUMN()-'Contact tracing'!$H$8-2&gt;0, INDEX($C$8:$EY$8, 1, COLUMN()-'Contact tracing'!$H$8-2), 0)</f>
        <v>60</v>
      </c>
      <c r="DD36" s="95" cm="1">
        <f t="array" ref="DD36">IF(COLUMN()-'Contact tracing'!$H$8-2&gt;0, INDEX($C$8:$EY$8, 1, COLUMN()-'Contact tracing'!$H$8-2), 0)</f>
        <v>26</v>
      </c>
      <c r="DE36" s="95" cm="1">
        <f t="array" ref="DE36">IF(COLUMN()-'Contact tracing'!$H$8-2&gt;0, INDEX($C$8:$EY$8, 1, COLUMN()-'Contact tracing'!$H$8-2), 0)</f>
        <v>69</v>
      </c>
      <c r="DF36" s="95" cm="1">
        <f t="array" ref="DF36">IF(COLUMN()-'Contact tracing'!$H$8-2&gt;0, INDEX($C$8:$EY$8, 1, COLUMN()-'Contact tracing'!$H$8-2), 0)</f>
        <v>28</v>
      </c>
      <c r="DG36" s="95" cm="1">
        <f t="array" ref="DG36">IF(COLUMN()-'Contact tracing'!$H$8-2&gt;0, INDEX($C$8:$EY$8, 1, COLUMN()-'Contact tracing'!$H$8-2), 0)</f>
        <v>26</v>
      </c>
      <c r="DH36" s="95" cm="1">
        <f t="array" ref="DH36">IF(COLUMN()-'Contact tracing'!$H$8-2&gt;0, INDEX($C$8:$EY$8, 1, COLUMN()-'Contact tracing'!$H$8-2), 0)</f>
        <v>28</v>
      </c>
      <c r="DI36" s="95" cm="1">
        <f t="array" ref="DI36">IF(COLUMN()-'Contact tracing'!$H$8-2&gt;0, INDEX($C$8:$EY$8, 1, COLUMN()-'Contact tracing'!$H$8-2), 0)</f>
        <v>37</v>
      </c>
      <c r="DJ36" s="95" cm="1">
        <f t="array" ref="DJ36">IF(COLUMN()-'Contact tracing'!$H$8-2&gt;0, INDEX($C$8:$EY$8, 1, COLUMN()-'Contact tracing'!$H$8-2), 0)</f>
        <v>38</v>
      </c>
      <c r="DK36" s="95" cm="1">
        <f t="array" ref="DK36">IF(COLUMN()-'Contact tracing'!$H$8-2&gt;0, INDEX($C$8:$EY$8, 1, COLUMN()-'Contact tracing'!$H$8-2), 0)</f>
        <v>33</v>
      </c>
      <c r="DL36" s="95" cm="1">
        <f t="array" ref="DL36">IF(COLUMN()-'Contact tracing'!$H$8-2&gt;0, INDEX($C$8:$EY$8, 1, COLUMN()-'Contact tracing'!$H$8-2), 0)</f>
        <v>25</v>
      </c>
      <c r="DM36" s="95" cm="1">
        <f t="array" ref="DM36">IF(COLUMN()-'Contact tracing'!$H$8-2&gt;0, INDEX($C$8:$EY$8, 1, COLUMN()-'Contact tracing'!$H$8-2), 0)</f>
        <v>23</v>
      </c>
      <c r="DN36" s="95" cm="1">
        <f t="array" ref="DN36">IF(COLUMN()-'Contact tracing'!$H$8-2&gt;0, INDEX($C$8:$EY$8, 1, COLUMN()-'Contact tracing'!$H$8-2), 0)</f>
        <v>0</v>
      </c>
      <c r="DO36" s="95" cm="1">
        <f t="array" ref="DO36">IF(COLUMN()-'Contact tracing'!$H$8-2&gt;0, INDEX($C$8:$EY$8, 1, COLUMN()-'Contact tracing'!$H$8-2), 0)</f>
        <v>0</v>
      </c>
      <c r="DP36" s="95" cm="1">
        <f t="array" ref="DP36">IF(COLUMN()-'Contact tracing'!$H$8-2&gt;0, INDEX($C$8:$EY$8, 1, COLUMN()-'Contact tracing'!$H$8-2), 0)</f>
        <v>0</v>
      </c>
      <c r="DQ36" s="95" cm="1">
        <f t="array" ref="DQ36">IF(COLUMN()-'Contact tracing'!$H$8-2&gt;0, INDEX($C$8:$EY$8, 1, COLUMN()-'Contact tracing'!$H$8-2), 0)</f>
        <v>0</v>
      </c>
      <c r="DR36" s="95" cm="1">
        <f t="array" ref="DR36">IF(COLUMN()-'Contact tracing'!$H$8-2&gt;0, INDEX($C$8:$EY$8, 1, COLUMN()-'Contact tracing'!$H$8-2), 0)</f>
        <v>0</v>
      </c>
      <c r="DS36" s="95" cm="1">
        <f t="array" ref="DS36">IF(COLUMN()-'Contact tracing'!$H$8-2&gt;0, INDEX($C$8:$EY$8, 1, COLUMN()-'Contact tracing'!$H$8-2), 0)</f>
        <v>0</v>
      </c>
      <c r="DT36" s="95" cm="1">
        <f t="array" ref="DT36">IF(COLUMN()-'Contact tracing'!$H$8-2&gt;0, INDEX($C$8:$EY$8, 1, COLUMN()-'Contact tracing'!$H$8-2), 0)</f>
        <v>0</v>
      </c>
      <c r="DU36" s="95" cm="1">
        <f t="array" ref="DU36">IF(COLUMN()-'Contact tracing'!$H$8-2&gt;0, INDEX($C$8:$EY$8, 1, COLUMN()-'Contact tracing'!$H$8-2), 0)</f>
        <v>0</v>
      </c>
      <c r="DV36" s="95" cm="1">
        <f t="array" ref="DV36">IF(COLUMN()-'Contact tracing'!$H$8-2&gt;0, INDEX($C$8:$EY$8, 1, COLUMN()-'Contact tracing'!$H$8-2), 0)</f>
        <v>0</v>
      </c>
      <c r="DW36" s="95" cm="1">
        <f t="array" ref="DW36">IF(COLUMN()-'Contact tracing'!$H$8-2&gt;0, INDEX($C$8:$EY$8, 1, COLUMN()-'Contact tracing'!$H$8-2), 0)</f>
        <v>0</v>
      </c>
      <c r="DX36" s="95" cm="1">
        <f t="array" ref="DX36">IF(COLUMN()-'Contact tracing'!$H$8-2&gt;0, INDEX($C$8:$EY$8, 1, COLUMN()-'Contact tracing'!$H$8-2), 0)</f>
        <v>0</v>
      </c>
      <c r="DY36" s="95" cm="1">
        <f t="array" ref="DY36">IF(COLUMN()-'Contact tracing'!$H$8-2&gt;0, INDEX($C$8:$EY$8, 1, COLUMN()-'Contact tracing'!$H$8-2), 0)</f>
        <v>0</v>
      </c>
      <c r="DZ36" s="95" cm="1">
        <f t="array" ref="DZ36">IF(COLUMN()-'Contact tracing'!$H$8-2&gt;0, INDEX($C$8:$EY$8, 1, COLUMN()-'Contact tracing'!$H$8-2), 0)</f>
        <v>0</v>
      </c>
      <c r="EA36" s="95" cm="1">
        <f t="array" ref="EA36">IF(COLUMN()-'Contact tracing'!$H$8-2&gt;0, INDEX($C$8:$EY$8, 1, COLUMN()-'Contact tracing'!$H$8-2), 0)</f>
        <v>0</v>
      </c>
      <c r="EB36" s="95" cm="1">
        <f t="array" ref="EB36">IF(COLUMN()-'Contact tracing'!$H$8-2&gt;0, INDEX($C$8:$EY$8, 1, COLUMN()-'Contact tracing'!$H$8-2), 0)</f>
        <v>0</v>
      </c>
      <c r="EC36" s="95" cm="1">
        <f t="array" ref="EC36">IF(COLUMN()-'Contact tracing'!$H$8-2&gt;0, INDEX($C$8:$EY$8, 1, COLUMN()-'Contact tracing'!$H$8-2), 0)</f>
        <v>0</v>
      </c>
      <c r="ED36" s="95" cm="1">
        <f t="array" ref="ED36">IF(COLUMN()-'Contact tracing'!$H$8-2&gt;0, INDEX($C$8:$EY$8, 1, COLUMN()-'Contact tracing'!$H$8-2), 0)</f>
        <v>0</v>
      </c>
      <c r="EE36" s="95" cm="1">
        <f t="array" ref="EE36">IF(COLUMN()-'Contact tracing'!$H$8-2&gt;0, INDEX($C$8:$EY$8, 1, COLUMN()-'Contact tracing'!$H$8-2), 0)</f>
        <v>0</v>
      </c>
      <c r="EF36" s="95" cm="1">
        <f t="array" ref="EF36">IF(COLUMN()-'Contact tracing'!$H$8-2&gt;0, INDEX($C$8:$EY$8, 1, COLUMN()-'Contact tracing'!$H$8-2), 0)</f>
        <v>0</v>
      </c>
      <c r="EG36" s="95" cm="1">
        <f t="array" ref="EG36">IF(COLUMN()-'Contact tracing'!$H$8-2&gt;0, INDEX($C$8:$EY$8, 1, COLUMN()-'Contact tracing'!$H$8-2), 0)</f>
        <v>0</v>
      </c>
      <c r="EH36" s="95" cm="1">
        <f t="array" ref="EH36">IF(COLUMN()-'Contact tracing'!$H$8-2&gt;0, INDEX($C$8:$EY$8, 1, COLUMN()-'Contact tracing'!$H$8-2), 0)</f>
        <v>0</v>
      </c>
      <c r="EI36" s="95" cm="1">
        <f t="array" ref="EI36">IF(COLUMN()-'Contact tracing'!$H$8-2&gt;0, INDEX($C$8:$EY$8, 1, COLUMN()-'Contact tracing'!$H$8-2), 0)</f>
        <v>0</v>
      </c>
      <c r="EJ36" s="95" cm="1">
        <f t="array" ref="EJ36">IF(COLUMN()-'Contact tracing'!$H$8-2&gt;0, INDEX($C$8:$EY$8, 1, COLUMN()-'Contact tracing'!$H$8-2), 0)</f>
        <v>0</v>
      </c>
      <c r="EK36" s="95" cm="1">
        <f t="array" ref="EK36">IF(COLUMN()-'Contact tracing'!$H$8-2&gt;0, INDEX($C$8:$EY$8, 1, COLUMN()-'Contact tracing'!$H$8-2), 0)</f>
        <v>0</v>
      </c>
      <c r="EL36" s="95" cm="1">
        <f t="array" ref="EL36">IF(COLUMN()-'Contact tracing'!$H$8-2&gt;0, INDEX($C$8:$EY$8, 1, COLUMN()-'Contact tracing'!$H$8-2), 0)</f>
        <v>0</v>
      </c>
      <c r="EM36" s="95" cm="1">
        <f t="array" ref="EM36">IF(COLUMN()-'Contact tracing'!$H$8-2&gt;0, INDEX($C$8:$EY$8, 1, COLUMN()-'Contact tracing'!$H$8-2), 0)</f>
        <v>0</v>
      </c>
      <c r="EN36" s="95" cm="1">
        <f t="array" ref="EN36">IF(COLUMN()-'Contact tracing'!$H$8-2&gt;0, INDEX($C$8:$EY$8, 1, COLUMN()-'Contact tracing'!$H$8-2), 0)</f>
        <v>0</v>
      </c>
      <c r="EO36" s="95" cm="1">
        <f t="array" ref="EO36">IF(COLUMN()-'Contact tracing'!$H$8-2&gt;0, INDEX($C$8:$EY$8, 1, COLUMN()-'Contact tracing'!$H$8-2), 0)</f>
        <v>0</v>
      </c>
      <c r="EP36" s="95" cm="1">
        <f t="array" ref="EP36">IF(COLUMN()-'Contact tracing'!$H$8-2&gt;0, INDEX($C$8:$EY$8, 1, COLUMN()-'Contact tracing'!$H$8-2), 0)</f>
        <v>0</v>
      </c>
      <c r="EQ36" s="95" cm="1">
        <f t="array" ref="EQ36">IF(COLUMN()-'Contact tracing'!$H$8-2&gt;0, INDEX($C$8:$EY$8, 1, COLUMN()-'Contact tracing'!$H$8-2), 0)</f>
        <v>0</v>
      </c>
      <c r="ER36" s="95" cm="1">
        <f t="array" ref="ER36">IF(COLUMN()-'Contact tracing'!$H$8-2&gt;0, INDEX($C$8:$EY$8, 1, COLUMN()-'Contact tracing'!$H$8-2), 0)</f>
        <v>0</v>
      </c>
      <c r="ES36" s="95" cm="1">
        <f t="array" ref="ES36">IF(COLUMN()-'Contact tracing'!$H$8-2&gt;0, INDEX($C$8:$EY$8, 1, COLUMN()-'Contact tracing'!$H$8-2), 0)</f>
        <v>0</v>
      </c>
      <c r="ET36" s="95" cm="1">
        <f t="array" ref="ET36">IF(COLUMN()-'Contact tracing'!$H$8-2&gt;0, INDEX($C$8:$EY$8, 1, COLUMN()-'Contact tracing'!$H$8-2), 0)</f>
        <v>0</v>
      </c>
      <c r="EU36" s="95" cm="1">
        <f t="array" ref="EU36">IF(COLUMN()-'Contact tracing'!$H$8-2&gt;0, INDEX($C$8:$EY$8, 1, COLUMN()-'Contact tracing'!$H$8-2), 0)</f>
        <v>0</v>
      </c>
      <c r="EV36" s="95" cm="1">
        <f t="array" ref="EV36">IF(COLUMN()-'Contact tracing'!$H$8-2&gt;0, INDEX($C$8:$EY$8, 1, COLUMN()-'Contact tracing'!$H$8-2), 0)</f>
        <v>0</v>
      </c>
      <c r="EW36" s="95" cm="1">
        <f t="array" ref="EW36">IF(COLUMN()-'Contact tracing'!$H$8-2&gt;0, INDEX($C$8:$EY$8, 1, COLUMN()-'Contact tracing'!$H$8-2), 0)</f>
        <v>0</v>
      </c>
      <c r="EX36" s="95" cm="1">
        <f t="array" ref="EX36">IF(COLUMN()-'Contact tracing'!$H$8-2&gt;0, INDEX($C$8:$EY$8, 1, COLUMN()-'Contact tracing'!$H$8-2), 0)</f>
        <v>0</v>
      </c>
      <c r="EY36" s="95" cm="1">
        <f t="array" ref="EY36">IF(COLUMN()-'Contact tracing'!$H$8-2&gt;0, INDEX($C$8:$EY$8, 1, COLUMN()-'Contact tracing'!$H$8-2), 0)</f>
        <v>0</v>
      </c>
    </row>
    <row r="37" spans="2:155" s="85" customFormat="1"/>
    <row r="38" spans="2:155" s="85" customFormat="1">
      <c r="B38" s="89" t="s">
        <v>13</v>
      </c>
      <c r="C38" s="117">
        <f>Calculations!D15</f>
        <v>2.9875000000000003</v>
      </c>
    </row>
    <row r="39" spans="2:155" s="85" customFormat="1">
      <c r="B39" s="89" t="s">
        <v>66</v>
      </c>
      <c r="C39" s="185">
        <f t="shared" ref="C39:AP39" si="105">$C$38*C$8</f>
        <v>0</v>
      </c>
      <c r="D39" s="185">
        <f t="shared" si="105"/>
        <v>0</v>
      </c>
      <c r="E39" s="185">
        <f t="shared" si="105"/>
        <v>0</v>
      </c>
      <c r="F39" s="185">
        <f t="shared" si="105"/>
        <v>0</v>
      </c>
      <c r="G39" s="185">
        <f t="shared" si="105"/>
        <v>0</v>
      </c>
      <c r="H39" s="185">
        <f t="shared" si="105"/>
        <v>0</v>
      </c>
      <c r="I39" s="185">
        <f t="shared" si="105"/>
        <v>0</v>
      </c>
      <c r="J39" s="185">
        <f t="shared" si="105"/>
        <v>0</v>
      </c>
      <c r="K39" s="185">
        <f t="shared" si="105"/>
        <v>0</v>
      </c>
      <c r="L39" s="185">
        <f t="shared" si="105"/>
        <v>0</v>
      </c>
      <c r="M39" s="185">
        <f t="shared" si="105"/>
        <v>0</v>
      </c>
      <c r="N39" s="185">
        <f t="shared" si="105"/>
        <v>0</v>
      </c>
      <c r="O39" s="185">
        <f t="shared" si="105"/>
        <v>0</v>
      </c>
      <c r="P39" s="185">
        <f t="shared" si="105"/>
        <v>0</v>
      </c>
      <c r="Q39" s="185">
        <f t="shared" si="105"/>
        <v>0</v>
      </c>
      <c r="R39" s="185">
        <f t="shared" si="105"/>
        <v>0</v>
      </c>
      <c r="S39" s="185">
        <f t="shared" si="105"/>
        <v>0</v>
      </c>
      <c r="T39" s="185">
        <f t="shared" si="105"/>
        <v>0</v>
      </c>
      <c r="U39" s="185">
        <f t="shared" si="105"/>
        <v>0</v>
      </c>
      <c r="V39" s="185">
        <f t="shared" si="105"/>
        <v>8.9625000000000004</v>
      </c>
      <c r="W39" s="185">
        <f t="shared" si="105"/>
        <v>23.900000000000002</v>
      </c>
      <c r="X39" s="185">
        <f t="shared" si="105"/>
        <v>0</v>
      </c>
      <c r="Y39" s="185">
        <f t="shared" si="105"/>
        <v>5.9750000000000005</v>
      </c>
      <c r="Z39" s="185">
        <f t="shared" si="105"/>
        <v>77.675000000000011</v>
      </c>
      <c r="AA39" s="185">
        <f t="shared" si="105"/>
        <v>5.9750000000000005</v>
      </c>
      <c r="AB39" s="185">
        <f t="shared" si="105"/>
        <v>0</v>
      </c>
      <c r="AC39" s="185">
        <f t="shared" si="105"/>
        <v>41.825000000000003</v>
      </c>
      <c r="AD39" s="185">
        <f t="shared" si="105"/>
        <v>0</v>
      </c>
      <c r="AE39" s="185">
        <f t="shared" si="105"/>
        <v>77.675000000000011</v>
      </c>
      <c r="AF39" s="185">
        <f t="shared" si="105"/>
        <v>29.875000000000004</v>
      </c>
      <c r="AG39" s="185">
        <f t="shared" si="105"/>
        <v>38.837500000000006</v>
      </c>
      <c r="AH39" s="185">
        <f t="shared" si="105"/>
        <v>11.950000000000001</v>
      </c>
      <c r="AI39" s="185">
        <f t="shared" si="105"/>
        <v>14.937500000000002</v>
      </c>
      <c r="AJ39" s="185">
        <f t="shared" si="105"/>
        <v>41.825000000000003</v>
      </c>
      <c r="AK39" s="185">
        <f t="shared" si="105"/>
        <v>41.825000000000003</v>
      </c>
      <c r="AL39" s="185">
        <f t="shared" si="105"/>
        <v>8.9625000000000004</v>
      </c>
      <c r="AM39" s="185">
        <f t="shared" si="105"/>
        <v>206.13750000000002</v>
      </c>
      <c r="AN39" s="185">
        <f t="shared" si="105"/>
        <v>35.85</v>
      </c>
      <c r="AO39" s="185">
        <f t="shared" si="105"/>
        <v>125.47500000000001</v>
      </c>
      <c r="AP39" s="185">
        <f t="shared" si="105"/>
        <v>29.875000000000004</v>
      </c>
      <c r="AQ39" s="185">
        <f t="shared" ref="AQ39:BD39" si="106">$C$38*AQ$8</f>
        <v>53.775000000000006</v>
      </c>
      <c r="AR39" s="185">
        <f t="shared" si="106"/>
        <v>122.48750000000001</v>
      </c>
      <c r="AS39" s="185">
        <f t="shared" si="106"/>
        <v>113.52500000000001</v>
      </c>
      <c r="AT39" s="185">
        <f t="shared" si="106"/>
        <v>125.47500000000001</v>
      </c>
      <c r="AU39" s="185">
        <f t="shared" si="106"/>
        <v>32.862500000000004</v>
      </c>
      <c r="AV39" s="185">
        <f t="shared" si="106"/>
        <v>56.762500000000003</v>
      </c>
      <c r="AW39" s="185">
        <f t="shared" si="106"/>
        <v>50.787500000000001</v>
      </c>
      <c r="AX39" s="185">
        <f t="shared" si="106"/>
        <v>68.712500000000006</v>
      </c>
      <c r="AY39" s="185">
        <f t="shared" si="106"/>
        <v>50.787500000000001</v>
      </c>
      <c r="AZ39" s="185">
        <f t="shared" si="106"/>
        <v>143.4</v>
      </c>
      <c r="BA39" s="185">
        <f t="shared" si="106"/>
        <v>41.825000000000003</v>
      </c>
      <c r="BB39" s="185">
        <f t="shared" si="106"/>
        <v>65.725000000000009</v>
      </c>
      <c r="BC39" s="185">
        <f t="shared" si="106"/>
        <v>65.725000000000009</v>
      </c>
      <c r="BD39" s="185">
        <f t="shared" si="106"/>
        <v>56.762500000000003</v>
      </c>
      <c r="BE39" s="185">
        <f>$C$38*BE$8</f>
        <v>74.6875</v>
      </c>
      <c r="BF39" s="185">
        <f>$C$38*BF$8</f>
        <v>26.887500000000003</v>
      </c>
      <c r="BG39" s="185">
        <f t="shared" ref="BG39:DR39" si="107">$C$38*BG$8</f>
        <v>50.787500000000001</v>
      </c>
      <c r="BH39" s="185">
        <f t="shared" si="107"/>
        <v>38.837500000000006</v>
      </c>
      <c r="BI39" s="185">
        <f t="shared" si="107"/>
        <v>38.837500000000006</v>
      </c>
      <c r="BJ39" s="185">
        <f t="shared" si="107"/>
        <v>62.737500000000004</v>
      </c>
      <c r="BK39" s="185">
        <f t="shared" si="107"/>
        <v>50.787500000000001</v>
      </c>
      <c r="BL39" s="185">
        <f t="shared" si="107"/>
        <v>29.875000000000004</v>
      </c>
      <c r="BM39" s="185">
        <f t="shared" si="107"/>
        <v>38.837500000000006</v>
      </c>
      <c r="BN39" s="185">
        <f t="shared" si="107"/>
        <v>77.675000000000011</v>
      </c>
      <c r="BO39" s="185">
        <f t="shared" si="107"/>
        <v>104.56250000000001</v>
      </c>
      <c r="BP39" s="185">
        <f t="shared" si="107"/>
        <v>38.837500000000006</v>
      </c>
      <c r="BQ39" s="185">
        <f t="shared" si="107"/>
        <v>83.65</v>
      </c>
      <c r="BR39" s="185">
        <f t="shared" si="107"/>
        <v>71.7</v>
      </c>
      <c r="BS39" s="185">
        <f t="shared" si="107"/>
        <v>32.862500000000004</v>
      </c>
      <c r="BT39" s="185">
        <f t="shared" si="107"/>
        <v>74.6875</v>
      </c>
      <c r="BU39" s="185">
        <f t="shared" si="107"/>
        <v>212.11250000000001</v>
      </c>
      <c r="BV39" s="185">
        <f t="shared" si="107"/>
        <v>41.825000000000003</v>
      </c>
      <c r="BW39" s="185">
        <f t="shared" si="107"/>
        <v>62.737500000000004</v>
      </c>
      <c r="BX39" s="185">
        <f t="shared" si="107"/>
        <v>20.912500000000001</v>
      </c>
      <c r="BY39" s="185">
        <f t="shared" si="107"/>
        <v>113.52500000000001</v>
      </c>
      <c r="BZ39" s="185">
        <f t="shared" si="107"/>
        <v>86.637500000000003</v>
      </c>
      <c r="CA39" s="185">
        <f t="shared" si="107"/>
        <v>17.925000000000001</v>
      </c>
      <c r="CB39" s="185">
        <f t="shared" si="107"/>
        <v>62.737500000000004</v>
      </c>
      <c r="CC39" s="185">
        <f t="shared" si="107"/>
        <v>233.02500000000003</v>
      </c>
      <c r="CD39" s="185">
        <f t="shared" si="107"/>
        <v>80.662500000000009</v>
      </c>
      <c r="CE39" s="185">
        <f t="shared" si="107"/>
        <v>80.662500000000009</v>
      </c>
      <c r="CF39" s="185">
        <f t="shared" si="107"/>
        <v>128.46250000000001</v>
      </c>
      <c r="CG39" s="185">
        <f t="shared" si="107"/>
        <v>110.53750000000001</v>
      </c>
      <c r="CH39" s="185">
        <f t="shared" si="107"/>
        <v>44.812500000000007</v>
      </c>
      <c r="CI39" s="185">
        <f t="shared" si="107"/>
        <v>113.52500000000001</v>
      </c>
      <c r="CJ39" s="185">
        <f t="shared" si="107"/>
        <v>89.625000000000014</v>
      </c>
      <c r="CK39" s="185">
        <f t="shared" si="107"/>
        <v>104.56250000000001</v>
      </c>
      <c r="CL39" s="185">
        <f t="shared" si="107"/>
        <v>155.35000000000002</v>
      </c>
      <c r="CM39" s="185">
        <f t="shared" si="107"/>
        <v>221.07500000000002</v>
      </c>
      <c r="CN39" s="185">
        <f t="shared" si="107"/>
        <v>203.15</v>
      </c>
      <c r="CO39" s="185">
        <f t="shared" si="107"/>
        <v>179.25000000000003</v>
      </c>
      <c r="CP39" s="185">
        <f t="shared" si="107"/>
        <v>77.675000000000011</v>
      </c>
      <c r="CQ39" s="185">
        <f t="shared" si="107"/>
        <v>206.13750000000002</v>
      </c>
      <c r="CR39" s="185">
        <f t="shared" si="107"/>
        <v>83.65</v>
      </c>
      <c r="CS39" s="185">
        <f t="shared" si="107"/>
        <v>77.675000000000011</v>
      </c>
      <c r="CT39" s="185">
        <f t="shared" si="107"/>
        <v>83.65</v>
      </c>
      <c r="CU39" s="185">
        <f t="shared" si="107"/>
        <v>110.53750000000001</v>
      </c>
      <c r="CV39" s="185">
        <f t="shared" si="107"/>
        <v>113.52500000000001</v>
      </c>
      <c r="CW39" s="185">
        <f t="shared" si="107"/>
        <v>98.587500000000006</v>
      </c>
      <c r="CX39" s="185">
        <f t="shared" si="107"/>
        <v>74.6875</v>
      </c>
      <c r="CY39" s="185">
        <f t="shared" si="107"/>
        <v>68.712500000000006</v>
      </c>
      <c r="CZ39" s="185">
        <f t="shared" si="107"/>
        <v>0</v>
      </c>
      <c r="DA39" s="185">
        <f t="shared" si="107"/>
        <v>0</v>
      </c>
      <c r="DB39" s="185">
        <f t="shared" si="107"/>
        <v>0</v>
      </c>
      <c r="DC39" s="185">
        <f t="shared" si="107"/>
        <v>0</v>
      </c>
      <c r="DD39" s="185">
        <f t="shared" si="107"/>
        <v>0</v>
      </c>
      <c r="DE39" s="185">
        <f t="shared" si="107"/>
        <v>0</v>
      </c>
      <c r="DF39" s="185">
        <f t="shared" si="107"/>
        <v>0</v>
      </c>
      <c r="DG39" s="185">
        <f t="shared" si="107"/>
        <v>0</v>
      </c>
      <c r="DH39" s="185">
        <f t="shared" si="107"/>
        <v>0</v>
      </c>
      <c r="DI39" s="185">
        <f t="shared" si="107"/>
        <v>0</v>
      </c>
      <c r="DJ39" s="185">
        <f t="shared" si="107"/>
        <v>0</v>
      </c>
      <c r="DK39" s="185">
        <f t="shared" si="107"/>
        <v>0</v>
      </c>
      <c r="DL39" s="185">
        <f t="shared" si="107"/>
        <v>0</v>
      </c>
      <c r="DM39" s="185">
        <f t="shared" si="107"/>
        <v>0</v>
      </c>
      <c r="DN39" s="185">
        <f t="shared" si="107"/>
        <v>0</v>
      </c>
      <c r="DO39" s="185">
        <f t="shared" si="107"/>
        <v>0</v>
      </c>
      <c r="DP39" s="185">
        <f t="shared" si="107"/>
        <v>0</v>
      </c>
      <c r="DQ39" s="185">
        <f t="shared" si="107"/>
        <v>0</v>
      </c>
      <c r="DR39" s="185">
        <f t="shared" si="107"/>
        <v>0</v>
      </c>
      <c r="DS39" s="185">
        <f t="shared" ref="DS39:EY39" si="108">$C$38*DS$8</f>
        <v>0</v>
      </c>
      <c r="DT39" s="185">
        <f t="shared" si="108"/>
        <v>0</v>
      </c>
      <c r="DU39" s="185">
        <f t="shared" si="108"/>
        <v>0</v>
      </c>
      <c r="DV39" s="185">
        <f t="shared" si="108"/>
        <v>0</v>
      </c>
      <c r="DW39" s="185">
        <f t="shared" si="108"/>
        <v>0</v>
      </c>
      <c r="DX39" s="185">
        <f t="shared" si="108"/>
        <v>0</v>
      </c>
      <c r="DY39" s="185">
        <f t="shared" si="108"/>
        <v>0</v>
      </c>
      <c r="DZ39" s="185">
        <f t="shared" si="108"/>
        <v>0</v>
      </c>
      <c r="EA39" s="185">
        <f t="shared" si="108"/>
        <v>0</v>
      </c>
      <c r="EB39" s="185">
        <f t="shared" si="108"/>
        <v>0</v>
      </c>
      <c r="EC39" s="185">
        <f t="shared" si="108"/>
        <v>0</v>
      </c>
      <c r="ED39" s="185">
        <f t="shared" si="108"/>
        <v>0</v>
      </c>
      <c r="EE39" s="185">
        <f t="shared" si="108"/>
        <v>0</v>
      </c>
      <c r="EF39" s="185">
        <f t="shared" si="108"/>
        <v>0</v>
      </c>
      <c r="EG39" s="185">
        <f t="shared" si="108"/>
        <v>0</v>
      </c>
      <c r="EH39" s="185">
        <f t="shared" si="108"/>
        <v>0</v>
      </c>
      <c r="EI39" s="185">
        <f t="shared" si="108"/>
        <v>0</v>
      </c>
      <c r="EJ39" s="185">
        <f t="shared" si="108"/>
        <v>0</v>
      </c>
      <c r="EK39" s="185">
        <f t="shared" si="108"/>
        <v>0</v>
      </c>
      <c r="EL39" s="185">
        <f t="shared" si="108"/>
        <v>0</v>
      </c>
      <c r="EM39" s="185">
        <f t="shared" si="108"/>
        <v>0</v>
      </c>
      <c r="EN39" s="185">
        <f t="shared" si="108"/>
        <v>0</v>
      </c>
      <c r="EO39" s="185">
        <f t="shared" si="108"/>
        <v>0</v>
      </c>
      <c r="EP39" s="185">
        <f t="shared" si="108"/>
        <v>0</v>
      </c>
      <c r="EQ39" s="185">
        <f t="shared" si="108"/>
        <v>0</v>
      </c>
      <c r="ER39" s="185">
        <f t="shared" si="108"/>
        <v>0</v>
      </c>
      <c r="ES39" s="185">
        <f t="shared" si="108"/>
        <v>0</v>
      </c>
      <c r="ET39" s="185">
        <f t="shared" si="108"/>
        <v>0</v>
      </c>
      <c r="EU39" s="185">
        <f t="shared" si="108"/>
        <v>0</v>
      </c>
      <c r="EV39" s="185">
        <f t="shared" si="108"/>
        <v>0</v>
      </c>
      <c r="EW39" s="185">
        <f t="shared" si="108"/>
        <v>0</v>
      </c>
      <c r="EX39" s="185">
        <f t="shared" si="108"/>
        <v>0</v>
      </c>
      <c r="EY39" s="185">
        <f t="shared" si="108"/>
        <v>0</v>
      </c>
    </row>
    <row r="40" spans="2:155" s="85" customFormat="1">
      <c r="C40" s="116"/>
    </row>
    <row r="41" spans="2:155" s="85" customFormat="1">
      <c r="B41" s="89" t="s">
        <v>13</v>
      </c>
      <c r="C41" s="117">
        <f>Calculations!D17</f>
        <v>0.3989583333333333</v>
      </c>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6"/>
      <c r="BG41" s="116"/>
      <c r="BH41" s="116"/>
      <c r="BI41" s="116"/>
      <c r="BJ41" s="116"/>
      <c r="BK41" s="116"/>
      <c r="BL41" s="116"/>
      <c r="BV41" s="116"/>
      <c r="BW41" s="116"/>
      <c r="BX41" s="116"/>
      <c r="BY41" s="116"/>
      <c r="BZ41" s="116"/>
      <c r="CA41" s="116"/>
      <c r="CB41" s="116"/>
      <c r="CL41" s="116"/>
      <c r="CM41" s="116"/>
      <c r="CN41" s="116"/>
      <c r="CO41" s="116"/>
      <c r="CP41" s="116"/>
      <c r="CQ41" s="116"/>
      <c r="CR41" s="116"/>
      <c r="DB41" s="116"/>
      <c r="DC41" s="116"/>
      <c r="DD41" s="116"/>
      <c r="DE41" s="116"/>
      <c r="DF41" s="116"/>
      <c r="DG41" s="116"/>
      <c r="DH41" s="116"/>
      <c r="DI41" s="116"/>
      <c r="DJ41" s="116"/>
      <c r="DK41" s="116"/>
      <c r="DL41" s="116"/>
      <c r="DM41" s="116"/>
      <c r="DN41" s="116"/>
      <c r="DO41" s="116"/>
      <c r="DP41" s="116"/>
      <c r="DQ41" s="116"/>
      <c r="DR41" s="116"/>
      <c r="DS41" s="116"/>
      <c r="DT41" s="116"/>
      <c r="DU41" s="116"/>
      <c r="DV41" s="116"/>
      <c r="DW41" s="116"/>
      <c r="DX41" s="116"/>
      <c r="DY41" s="116"/>
      <c r="DZ41" s="116"/>
      <c r="EA41" s="116"/>
      <c r="EB41" s="116"/>
      <c r="EC41" s="116"/>
      <c r="ED41" s="116"/>
      <c r="EE41" s="116"/>
      <c r="EF41" s="116"/>
      <c r="EG41" s="116"/>
      <c r="EH41" s="116"/>
      <c r="EI41" s="116"/>
      <c r="EJ41" s="116"/>
      <c r="EK41" s="116"/>
      <c r="EL41" s="116"/>
      <c r="EM41" s="116"/>
      <c r="EN41" s="116"/>
      <c r="EO41" s="116"/>
      <c r="EP41" s="116"/>
      <c r="EQ41" s="116"/>
      <c r="ER41" s="116"/>
      <c r="ES41" s="116"/>
      <c r="ET41" s="116"/>
      <c r="EU41" s="116"/>
      <c r="EV41" s="116"/>
      <c r="EW41" s="116"/>
      <c r="EX41" s="116"/>
      <c r="EY41" s="116"/>
    </row>
    <row r="42" spans="2:155">
      <c r="B42" s="112" t="s">
        <v>138</v>
      </c>
      <c r="C42" s="186">
        <f>$C$41*C$35</f>
        <v>0</v>
      </c>
      <c r="D42" s="186">
        <f t="shared" ref="D42:BO42" si="109">$C$41*D$35</f>
        <v>0</v>
      </c>
      <c r="E42" s="186">
        <f t="shared" si="109"/>
        <v>0</v>
      </c>
      <c r="F42" s="186">
        <f t="shared" si="109"/>
        <v>0</v>
      </c>
      <c r="G42" s="186">
        <f t="shared" si="109"/>
        <v>0</v>
      </c>
      <c r="H42" s="186">
        <f t="shared" si="109"/>
        <v>0</v>
      </c>
      <c r="I42" s="186">
        <f t="shared" si="109"/>
        <v>0</v>
      </c>
      <c r="J42" s="186">
        <f t="shared" si="109"/>
        <v>0</v>
      </c>
      <c r="K42" s="186">
        <f t="shared" si="109"/>
        <v>0</v>
      </c>
      <c r="L42" s="186">
        <f t="shared" si="109"/>
        <v>0</v>
      </c>
      <c r="M42" s="186">
        <f t="shared" si="109"/>
        <v>0</v>
      </c>
      <c r="N42" s="186">
        <f t="shared" si="109"/>
        <v>0</v>
      </c>
      <c r="O42" s="186">
        <f t="shared" si="109"/>
        <v>0</v>
      </c>
      <c r="P42" s="186">
        <f t="shared" si="109"/>
        <v>0</v>
      </c>
      <c r="Q42" s="186">
        <f t="shared" si="109"/>
        <v>0</v>
      </c>
      <c r="R42" s="186">
        <f t="shared" si="109"/>
        <v>0</v>
      </c>
      <c r="S42" s="186">
        <f t="shared" si="109"/>
        <v>0</v>
      </c>
      <c r="T42" s="186">
        <f t="shared" si="109"/>
        <v>0</v>
      </c>
      <c r="U42" s="186">
        <f t="shared" si="109"/>
        <v>0</v>
      </c>
      <c r="V42" s="186">
        <f t="shared" si="109"/>
        <v>0</v>
      </c>
      <c r="W42" s="186">
        <f t="shared" si="109"/>
        <v>1.1968749999999999</v>
      </c>
      <c r="X42" s="186">
        <f t="shared" si="109"/>
        <v>4.3885416666666668</v>
      </c>
      <c r="Y42" s="186">
        <f t="shared" si="109"/>
        <v>4.3885416666666668</v>
      </c>
      <c r="Z42" s="186">
        <f t="shared" si="109"/>
        <v>5.1864583333333325</v>
      </c>
      <c r="AA42" s="186">
        <f t="shared" si="109"/>
        <v>15.559374999999999</v>
      </c>
      <c r="AB42" s="186">
        <f t="shared" si="109"/>
        <v>16.357291666666665</v>
      </c>
      <c r="AC42" s="186">
        <f t="shared" si="109"/>
        <v>16.357291666666665</v>
      </c>
      <c r="AD42" s="186">
        <f t="shared" si="109"/>
        <v>21.942708333333332</v>
      </c>
      <c r="AE42" s="186">
        <f t="shared" si="109"/>
        <v>21.942708333333332</v>
      </c>
      <c r="AF42" s="186">
        <f t="shared" si="109"/>
        <v>32.315624999999997</v>
      </c>
      <c r="AG42" s="186">
        <f t="shared" si="109"/>
        <v>36.305208333333333</v>
      </c>
      <c r="AH42" s="186">
        <f t="shared" si="109"/>
        <v>41.49166666666666</v>
      </c>
      <c r="AI42" s="186">
        <f t="shared" si="109"/>
        <v>43.087499999999999</v>
      </c>
      <c r="AJ42" s="186">
        <f t="shared" si="109"/>
        <v>43.885416666666664</v>
      </c>
      <c r="AK42" s="186">
        <f t="shared" si="109"/>
        <v>46.279166666666661</v>
      </c>
      <c r="AL42" s="186">
        <f t="shared" si="109"/>
        <v>51.864583333333329</v>
      </c>
      <c r="AM42" s="186">
        <f t="shared" si="109"/>
        <v>52.263541666666661</v>
      </c>
      <c r="AN42" s="186">
        <f t="shared" si="109"/>
        <v>69.418749999999989</v>
      </c>
      <c r="AO42" s="186">
        <f t="shared" si="109"/>
        <v>73.408333333333331</v>
      </c>
      <c r="AP42" s="186">
        <f t="shared" si="109"/>
        <v>90.164583333333326</v>
      </c>
      <c r="AQ42" s="186">
        <f t="shared" si="109"/>
        <v>88.568749999999994</v>
      </c>
      <c r="AR42" s="186">
        <f t="shared" si="109"/>
        <v>95.75</v>
      </c>
      <c r="AS42" s="186">
        <f t="shared" si="109"/>
        <v>101.73437499999999</v>
      </c>
      <c r="AT42" s="186">
        <f t="shared" si="109"/>
        <v>112.90520833333332</v>
      </c>
      <c r="AU42" s="186">
        <f t="shared" si="109"/>
        <v>124.47499999999999</v>
      </c>
      <c r="AV42" s="186">
        <f t="shared" si="109"/>
        <v>127.26770833333332</v>
      </c>
      <c r="AW42" s="186">
        <f t="shared" si="109"/>
        <v>132.85312499999998</v>
      </c>
      <c r="AX42" s="186">
        <f t="shared" si="109"/>
        <v>134.04999999999998</v>
      </c>
      <c r="AY42" s="186">
        <f t="shared" si="109"/>
        <v>137.640625</v>
      </c>
      <c r="AZ42" s="186">
        <f t="shared" si="109"/>
        <v>143.22604166666665</v>
      </c>
      <c r="BA42" s="186">
        <f t="shared" si="109"/>
        <v>134.84791666666666</v>
      </c>
      <c r="BB42" s="186">
        <f t="shared" si="109"/>
        <v>135.64583333333331</v>
      </c>
      <c r="BC42" s="186">
        <f t="shared" si="109"/>
        <v>127.66666666666666</v>
      </c>
      <c r="BD42" s="186">
        <f t="shared" si="109"/>
        <v>132.45416666666665</v>
      </c>
      <c r="BE42" s="186">
        <f t="shared" si="109"/>
        <v>132.85312499999998</v>
      </c>
      <c r="BF42" s="186">
        <f t="shared" si="109"/>
        <v>126.46979166666665</v>
      </c>
      <c r="BG42" s="186">
        <f t="shared" si="109"/>
        <v>114.89999999999999</v>
      </c>
      <c r="BH42" s="186">
        <f t="shared" si="109"/>
        <v>104.92604166666666</v>
      </c>
      <c r="BI42" s="186">
        <f t="shared" si="109"/>
        <v>105.72395833333333</v>
      </c>
      <c r="BJ42" s="186">
        <f t="shared" si="109"/>
        <v>103.33020833333333</v>
      </c>
      <c r="BK42" s="186">
        <f t="shared" si="109"/>
        <v>104.92604166666666</v>
      </c>
      <c r="BL42" s="186">
        <f t="shared" si="109"/>
        <v>102.53229166666667</v>
      </c>
      <c r="BM42" s="186">
        <f t="shared" si="109"/>
        <v>99.739583333333329</v>
      </c>
      <c r="BN42" s="186">
        <f t="shared" si="109"/>
        <v>85.776041666666657</v>
      </c>
      <c r="BO42" s="186">
        <f t="shared" si="109"/>
        <v>90.563541666666666</v>
      </c>
      <c r="BP42" s="186">
        <f t="shared" ref="BP42:EA42" si="110">$C$41*BP$35</f>
        <v>95.75</v>
      </c>
      <c r="BQ42" s="186">
        <f t="shared" si="110"/>
        <v>92.159374999999997</v>
      </c>
      <c r="BR42" s="186">
        <f t="shared" si="110"/>
        <v>95.75</v>
      </c>
      <c r="BS42" s="186">
        <f t="shared" si="110"/>
        <v>95.35104166666666</v>
      </c>
      <c r="BT42" s="186">
        <f t="shared" si="110"/>
        <v>96.148958333333326</v>
      </c>
      <c r="BU42" s="186">
        <f t="shared" si="110"/>
        <v>99.340624999999989</v>
      </c>
      <c r="BV42" s="186">
        <f t="shared" si="110"/>
        <v>122.48020833333332</v>
      </c>
      <c r="BW42" s="186">
        <f t="shared" si="110"/>
        <v>122.87916666666666</v>
      </c>
      <c r="BX42" s="186">
        <f t="shared" si="110"/>
        <v>122.87916666666666</v>
      </c>
      <c r="BY42" s="186">
        <f t="shared" si="110"/>
        <v>118.88958333333332</v>
      </c>
      <c r="BZ42" s="186">
        <f t="shared" si="110"/>
        <v>130.06041666666667</v>
      </c>
      <c r="CA42" s="186">
        <f t="shared" si="110"/>
        <v>136.44374999999999</v>
      </c>
      <c r="CB42" s="186">
        <f t="shared" si="110"/>
        <v>128.46458333333334</v>
      </c>
      <c r="CC42" s="186">
        <f t="shared" si="110"/>
        <v>122.87916666666666</v>
      </c>
      <c r="CD42" s="186">
        <f t="shared" si="110"/>
        <v>148.81145833333332</v>
      </c>
      <c r="CE42" s="186">
        <f t="shared" si="110"/>
        <v>148.41249999999999</v>
      </c>
      <c r="CF42" s="186">
        <f t="shared" si="110"/>
        <v>149.609375</v>
      </c>
      <c r="CG42" s="186">
        <f t="shared" si="110"/>
        <v>162.37604166666665</v>
      </c>
      <c r="CH42" s="186">
        <f t="shared" si="110"/>
        <v>167.16354166666665</v>
      </c>
      <c r="CI42" s="186">
        <f t="shared" si="110"/>
        <v>144.82187499999998</v>
      </c>
      <c r="CJ42" s="186">
        <f t="shared" si="110"/>
        <v>154.39687499999999</v>
      </c>
      <c r="CK42" s="186">
        <f t="shared" si="110"/>
        <v>157.98749999999998</v>
      </c>
      <c r="CL42" s="186">
        <f t="shared" si="110"/>
        <v>169.15833333333333</v>
      </c>
      <c r="CM42" s="186">
        <f t="shared" si="110"/>
        <v>174.74374999999998</v>
      </c>
      <c r="CN42" s="186">
        <f t="shared" si="110"/>
        <v>192.69687499999998</v>
      </c>
      <c r="CO42" s="186">
        <f t="shared" si="110"/>
        <v>217.43229166666666</v>
      </c>
      <c r="CP42" s="186">
        <f t="shared" si="110"/>
        <v>232.99166666666665</v>
      </c>
      <c r="CQ42" s="186">
        <f t="shared" si="110"/>
        <v>212.24583333333331</v>
      </c>
      <c r="CR42" s="186">
        <f t="shared" si="110"/>
        <v>229.0020833333333</v>
      </c>
      <c r="CS42" s="186">
        <f t="shared" si="110"/>
        <v>229.40104166666666</v>
      </c>
      <c r="CT42" s="186">
        <f t="shared" si="110"/>
        <v>222.61874999999998</v>
      </c>
      <c r="CU42" s="186">
        <f t="shared" si="110"/>
        <v>219.02812499999999</v>
      </c>
      <c r="CV42" s="186">
        <f t="shared" si="110"/>
        <v>227.80520833333333</v>
      </c>
      <c r="CW42" s="186">
        <f t="shared" si="110"/>
        <v>227.80520833333333</v>
      </c>
      <c r="CX42" s="186">
        <f t="shared" si="110"/>
        <v>229.0020833333333</v>
      </c>
      <c r="CY42" s="186">
        <f t="shared" si="110"/>
        <v>225.01249999999999</v>
      </c>
      <c r="CZ42" s="186">
        <f t="shared" si="110"/>
        <v>213.44270833333331</v>
      </c>
      <c r="DA42" s="186">
        <f t="shared" si="110"/>
        <v>183.91979166666664</v>
      </c>
      <c r="DB42" s="186">
        <f t="shared" si="110"/>
        <v>156.79062499999998</v>
      </c>
      <c r="DC42" s="186">
        <f t="shared" si="110"/>
        <v>132.85312499999998</v>
      </c>
      <c r="DD42" s="186">
        <f t="shared" si="110"/>
        <v>122.48020833333332</v>
      </c>
      <c r="DE42" s="186">
        <f t="shared" si="110"/>
        <v>94.95208333333332</v>
      </c>
      <c r="DF42" s="186">
        <f t="shared" si="110"/>
        <v>83.78125</v>
      </c>
      <c r="DG42" s="186">
        <f t="shared" si="110"/>
        <v>73.408333333333331</v>
      </c>
      <c r="DH42" s="186">
        <f t="shared" si="110"/>
        <v>62.237499999999997</v>
      </c>
      <c r="DI42" s="186">
        <f t="shared" si="110"/>
        <v>47.47604166666666</v>
      </c>
      <c r="DJ42" s="186">
        <f t="shared" si="110"/>
        <v>32.315624999999997</v>
      </c>
      <c r="DK42" s="186">
        <f t="shared" si="110"/>
        <v>19.149999999999999</v>
      </c>
      <c r="DL42" s="186">
        <f t="shared" si="110"/>
        <v>9.1760416666666664</v>
      </c>
      <c r="DM42" s="186">
        <f t="shared" si="110"/>
        <v>0</v>
      </c>
      <c r="DN42" s="186">
        <f t="shared" si="110"/>
        <v>0</v>
      </c>
      <c r="DO42" s="186">
        <f t="shared" si="110"/>
        <v>0</v>
      </c>
      <c r="DP42" s="186">
        <f t="shared" si="110"/>
        <v>0</v>
      </c>
      <c r="DQ42" s="186">
        <f t="shared" si="110"/>
        <v>0</v>
      </c>
      <c r="DR42" s="186">
        <f t="shared" si="110"/>
        <v>0</v>
      </c>
      <c r="DS42" s="186">
        <f t="shared" si="110"/>
        <v>0</v>
      </c>
      <c r="DT42" s="186">
        <f t="shared" si="110"/>
        <v>0</v>
      </c>
      <c r="DU42" s="186">
        <f t="shared" si="110"/>
        <v>0</v>
      </c>
      <c r="DV42" s="186">
        <f t="shared" si="110"/>
        <v>0</v>
      </c>
      <c r="DW42" s="186">
        <f t="shared" si="110"/>
        <v>0</v>
      </c>
      <c r="DX42" s="186">
        <f t="shared" si="110"/>
        <v>0</v>
      </c>
      <c r="DY42" s="186">
        <f t="shared" si="110"/>
        <v>0</v>
      </c>
      <c r="DZ42" s="186">
        <f t="shared" si="110"/>
        <v>0</v>
      </c>
      <c r="EA42" s="186">
        <f t="shared" si="110"/>
        <v>0</v>
      </c>
      <c r="EB42" s="186">
        <f t="shared" ref="EB42:EY42" si="111">$C$41*EB$35</f>
        <v>0</v>
      </c>
      <c r="EC42" s="186">
        <f t="shared" si="111"/>
        <v>0</v>
      </c>
      <c r="ED42" s="186">
        <f t="shared" si="111"/>
        <v>0</v>
      </c>
      <c r="EE42" s="186">
        <f t="shared" si="111"/>
        <v>0</v>
      </c>
      <c r="EF42" s="186">
        <f t="shared" si="111"/>
        <v>0</v>
      </c>
      <c r="EG42" s="186">
        <f t="shared" si="111"/>
        <v>0</v>
      </c>
      <c r="EH42" s="186">
        <f t="shared" si="111"/>
        <v>0</v>
      </c>
      <c r="EI42" s="186">
        <f t="shared" si="111"/>
        <v>0</v>
      </c>
      <c r="EJ42" s="186">
        <f t="shared" si="111"/>
        <v>0</v>
      </c>
      <c r="EK42" s="186">
        <f t="shared" si="111"/>
        <v>0</v>
      </c>
      <c r="EL42" s="186">
        <f t="shared" si="111"/>
        <v>0</v>
      </c>
      <c r="EM42" s="186">
        <f t="shared" si="111"/>
        <v>0</v>
      </c>
      <c r="EN42" s="186">
        <f t="shared" si="111"/>
        <v>0</v>
      </c>
      <c r="EO42" s="186">
        <f t="shared" si="111"/>
        <v>0</v>
      </c>
      <c r="EP42" s="186">
        <f t="shared" si="111"/>
        <v>0</v>
      </c>
      <c r="EQ42" s="186">
        <f t="shared" si="111"/>
        <v>0</v>
      </c>
      <c r="ER42" s="186">
        <f t="shared" si="111"/>
        <v>0</v>
      </c>
      <c r="ES42" s="186">
        <f t="shared" si="111"/>
        <v>0</v>
      </c>
      <c r="ET42" s="186">
        <f t="shared" si="111"/>
        <v>0</v>
      </c>
      <c r="EU42" s="186">
        <f t="shared" si="111"/>
        <v>0</v>
      </c>
      <c r="EV42" s="186">
        <f t="shared" si="111"/>
        <v>0</v>
      </c>
      <c r="EW42" s="186">
        <f t="shared" si="111"/>
        <v>0</v>
      </c>
      <c r="EX42" s="186">
        <f t="shared" si="111"/>
        <v>0</v>
      </c>
      <c r="EY42" s="186">
        <f t="shared" si="111"/>
        <v>0</v>
      </c>
    </row>
    <row r="43" spans="2:155">
      <c r="B43" s="85"/>
      <c r="C43" s="85"/>
      <c r="D43" s="85"/>
      <c r="E43" s="85"/>
      <c r="F43" s="85"/>
      <c r="G43" s="85"/>
      <c r="H43" s="85"/>
      <c r="I43" s="85"/>
      <c r="J43" s="85"/>
      <c r="K43" s="85"/>
      <c r="L43" s="85"/>
      <c r="M43" s="85"/>
      <c r="N43" s="85"/>
      <c r="O43" s="85"/>
      <c r="P43" s="85"/>
      <c r="Q43" s="85"/>
      <c r="R43" s="85"/>
      <c r="S43" s="85"/>
      <c r="T43" s="85"/>
      <c r="U43" s="85"/>
      <c r="V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c r="BC43" s="85"/>
      <c r="BD43" s="85"/>
      <c r="BE43" s="85"/>
      <c r="BF43" s="85"/>
      <c r="BG43" s="85"/>
      <c r="BV43" s="85"/>
      <c r="BW43" s="85"/>
      <c r="CL43" s="85"/>
      <c r="CM43" s="85"/>
      <c r="DB43" s="85"/>
      <c r="DC43" s="85"/>
      <c r="DD43" s="85"/>
      <c r="DE43" s="85"/>
      <c r="DF43" s="85"/>
      <c r="DG43" s="85"/>
      <c r="DH43" s="85"/>
      <c r="DI43" s="85"/>
      <c r="DJ43" s="85"/>
      <c r="DK43" s="85"/>
      <c r="DL43" s="85"/>
      <c r="DM43" s="85"/>
      <c r="DN43" s="85"/>
      <c r="DO43" s="85"/>
      <c r="DP43" s="85"/>
      <c r="DQ43" s="85"/>
      <c r="DR43" s="85"/>
      <c r="DS43" s="85"/>
      <c r="DT43" s="85"/>
      <c r="DU43" s="85"/>
      <c r="DV43" s="85"/>
      <c r="DW43" s="85"/>
      <c r="DX43" s="85"/>
      <c r="DY43" s="85"/>
      <c r="DZ43" s="85"/>
      <c r="EA43" s="85"/>
      <c r="EB43" s="85"/>
      <c r="EC43" s="85"/>
      <c r="ED43" s="85"/>
      <c r="EE43" s="85"/>
      <c r="EF43" s="85"/>
      <c r="EG43" s="85"/>
      <c r="EH43" s="85"/>
      <c r="EI43" s="85"/>
      <c r="EJ43" s="85"/>
      <c r="EK43" s="85"/>
      <c r="EL43" s="85"/>
      <c r="EM43" s="85"/>
      <c r="EN43" s="85"/>
      <c r="EO43" s="85"/>
      <c r="EP43" s="85"/>
      <c r="EQ43" s="85"/>
      <c r="ER43" s="85"/>
      <c r="ES43" s="85"/>
      <c r="ET43" s="85"/>
      <c r="EU43" s="85"/>
      <c r="EV43" s="85"/>
      <c r="EW43" s="85"/>
      <c r="EX43" s="85"/>
      <c r="EY43" s="85"/>
    </row>
    <row r="44" spans="2:155">
      <c r="B44" s="85"/>
      <c r="C44" s="85"/>
      <c r="D44" s="85"/>
      <c r="E44" s="85"/>
      <c r="F44" s="85"/>
      <c r="G44" s="85"/>
      <c r="H44" s="85"/>
      <c r="I44" s="85"/>
      <c r="J44" s="85"/>
      <c r="K44" s="85"/>
      <c r="L44" s="85"/>
      <c r="M44" s="85"/>
      <c r="N44" s="85"/>
      <c r="O44" s="85"/>
      <c r="P44" s="85"/>
      <c r="Q44" s="85"/>
      <c r="R44" s="85"/>
      <c r="S44" s="85"/>
      <c r="T44" s="85"/>
      <c r="U44" s="85"/>
      <c r="V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V44" s="85"/>
      <c r="BW44" s="85"/>
      <c r="CL44" s="85"/>
      <c r="CM44" s="85"/>
      <c r="DB44" s="85"/>
      <c r="DC44" s="85"/>
      <c r="DD44" s="85"/>
      <c r="DE44" s="85"/>
      <c r="DF44" s="85"/>
      <c r="DG44" s="85"/>
      <c r="DH44" s="85"/>
      <c r="DI44" s="85"/>
      <c r="DJ44" s="85"/>
      <c r="DK44" s="85"/>
      <c r="DL44" s="85"/>
      <c r="DM44" s="85"/>
      <c r="DN44" s="85"/>
      <c r="DO44" s="85"/>
      <c r="DP44" s="85"/>
      <c r="DQ44" s="85"/>
      <c r="DR44" s="85"/>
      <c r="DS44" s="85"/>
      <c r="DT44" s="85"/>
      <c r="DU44" s="85"/>
      <c r="DV44" s="85"/>
      <c r="DW44" s="85"/>
      <c r="DX44" s="85"/>
      <c r="DY44" s="85"/>
      <c r="DZ44" s="85"/>
      <c r="EA44" s="85"/>
      <c r="EB44" s="85"/>
      <c r="EC44" s="85"/>
      <c r="ED44" s="85"/>
      <c r="EE44" s="85"/>
      <c r="EF44" s="85"/>
      <c r="EG44" s="85"/>
      <c r="EH44" s="85"/>
      <c r="EI44" s="85"/>
      <c r="EJ44" s="85"/>
      <c r="EK44" s="85"/>
      <c r="EL44" s="85"/>
      <c r="EM44" s="85"/>
      <c r="EN44" s="85"/>
      <c r="EO44" s="85"/>
      <c r="EP44" s="85"/>
      <c r="EQ44" s="85"/>
      <c r="ER44" s="85"/>
      <c r="ES44" s="85"/>
      <c r="ET44" s="85"/>
      <c r="EU44" s="85"/>
      <c r="EV44" s="85"/>
      <c r="EW44" s="85"/>
      <c r="EX44" s="85"/>
      <c r="EY44" s="85"/>
    </row>
    <row r="45" spans="2:155">
      <c r="B45" s="89" t="s">
        <v>14</v>
      </c>
      <c r="C45" s="117">
        <f>Calculations!M15</f>
        <v>2.25</v>
      </c>
      <c r="D45" s="85"/>
      <c r="E45" s="85"/>
      <c r="F45" s="85"/>
      <c r="G45" s="85"/>
      <c r="H45" s="85"/>
      <c r="I45" s="85"/>
      <c r="J45" s="85"/>
      <c r="K45" s="85"/>
      <c r="L45" s="85"/>
      <c r="M45" s="85"/>
      <c r="N45" s="85"/>
      <c r="O45" s="85"/>
      <c r="P45" s="85"/>
      <c r="Q45" s="85"/>
      <c r="R45" s="85"/>
      <c r="S45" s="85"/>
      <c r="T45" s="85"/>
      <c r="U45" s="85"/>
      <c r="V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V45" s="85"/>
      <c r="BW45" s="85"/>
      <c r="CL45" s="85"/>
      <c r="CM45" s="85"/>
      <c r="DB45" s="85"/>
      <c r="DC45" s="85"/>
      <c r="DD45" s="85"/>
      <c r="DE45" s="85"/>
      <c r="DF45" s="85"/>
      <c r="DG45" s="85"/>
      <c r="DH45" s="85"/>
      <c r="DI45" s="85"/>
      <c r="DJ45" s="85"/>
      <c r="DK45" s="85"/>
      <c r="DL45" s="85"/>
      <c r="DM45" s="85"/>
      <c r="DN45" s="85"/>
      <c r="DO45" s="85"/>
      <c r="DP45" s="85"/>
      <c r="DQ45" s="85"/>
      <c r="DR45" s="85"/>
      <c r="DS45" s="85"/>
      <c r="DT45" s="85"/>
      <c r="DU45" s="85"/>
      <c r="DV45" s="85"/>
      <c r="DW45" s="85"/>
      <c r="DX45" s="85"/>
      <c r="DY45" s="85"/>
      <c r="DZ45" s="85"/>
      <c r="EA45" s="85"/>
      <c r="EB45" s="85"/>
      <c r="EC45" s="85"/>
      <c r="ED45" s="85"/>
      <c r="EE45" s="85"/>
      <c r="EF45" s="85"/>
      <c r="EG45" s="85"/>
      <c r="EH45" s="85"/>
      <c r="EI45" s="85"/>
      <c r="EJ45" s="85"/>
      <c r="EK45" s="85"/>
      <c r="EL45" s="85"/>
      <c r="EM45" s="85"/>
      <c r="EN45" s="85"/>
      <c r="EO45" s="85"/>
      <c r="EP45" s="85"/>
      <c r="EQ45" s="85"/>
      <c r="ER45" s="85"/>
      <c r="ES45" s="85"/>
      <c r="ET45" s="85"/>
      <c r="EU45" s="85"/>
      <c r="EV45" s="85"/>
      <c r="EW45" s="85"/>
      <c r="EX45" s="85"/>
      <c r="EY45" s="85"/>
    </row>
    <row r="46" spans="2:155">
      <c r="B46" s="89" t="s">
        <v>66</v>
      </c>
      <c r="C46" s="185">
        <f t="shared" ref="C46:AP46" si="112">$C$45*C$8</f>
        <v>0</v>
      </c>
      <c r="D46" s="185">
        <f t="shared" si="112"/>
        <v>0</v>
      </c>
      <c r="E46" s="185">
        <f t="shared" si="112"/>
        <v>0</v>
      </c>
      <c r="F46" s="185">
        <f t="shared" si="112"/>
        <v>0</v>
      </c>
      <c r="G46" s="185">
        <f t="shared" si="112"/>
        <v>0</v>
      </c>
      <c r="H46" s="185">
        <f t="shared" si="112"/>
        <v>0</v>
      </c>
      <c r="I46" s="185">
        <f t="shared" si="112"/>
        <v>0</v>
      </c>
      <c r="J46" s="185">
        <f t="shared" si="112"/>
        <v>0</v>
      </c>
      <c r="K46" s="185">
        <f t="shared" si="112"/>
        <v>0</v>
      </c>
      <c r="L46" s="185">
        <f t="shared" si="112"/>
        <v>0</v>
      </c>
      <c r="M46" s="185">
        <f t="shared" si="112"/>
        <v>0</v>
      </c>
      <c r="N46" s="185">
        <f t="shared" si="112"/>
        <v>0</v>
      </c>
      <c r="O46" s="185">
        <f t="shared" si="112"/>
        <v>0</v>
      </c>
      <c r="P46" s="185">
        <f t="shared" si="112"/>
        <v>0</v>
      </c>
      <c r="Q46" s="185">
        <f t="shared" si="112"/>
        <v>0</v>
      </c>
      <c r="R46" s="185">
        <f t="shared" si="112"/>
        <v>0</v>
      </c>
      <c r="S46" s="185">
        <f t="shared" si="112"/>
        <v>0</v>
      </c>
      <c r="T46" s="185">
        <f t="shared" si="112"/>
        <v>0</v>
      </c>
      <c r="U46" s="185">
        <f t="shared" si="112"/>
        <v>0</v>
      </c>
      <c r="V46" s="185">
        <f t="shared" si="112"/>
        <v>6.75</v>
      </c>
      <c r="W46" s="185">
        <f t="shared" si="112"/>
        <v>18</v>
      </c>
      <c r="X46" s="185">
        <f t="shared" si="112"/>
        <v>0</v>
      </c>
      <c r="Y46" s="185">
        <f t="shared" si="112"/>
        <v>4.5</v>
      </c>
      <c r="Z46" s="185">
        <f t="shared" si="112"/>
        <v>58.5</v>
      </c>
      <c r="AA46" s="185">
        <f t="shared" si="112"/>
        <v>4.5</v>
      </c>
      <c r="AB46" s="185">
        <f t="shared" si="112"/>
        <v>0</v>
      </c>
      <c r="AC46" s="185">
        <f t="shared" si="112"/>
        <v>31.5</v>
      </c>
      <c r="AD46" s="185">
        <f t="shared" si="112"/>
        <v>0</v>
      </c>
      <c r="AE46" s="185">
        <f t="shared" si="112"/>
        <v>58.5</v>
      </c>
      <c r="AF46" s="185">
        <f t="shared" si="112"/>
        <v>22.5</v>
      </c>
      <c r="AG46" s="185">
        <f t="shared" si="112"/>
        <v>29.25</v>
      </c>
      <c r="AH46" s="185">
        <f t="shared" si="112"/>
        <v>9</v>
      </c>
      <c r="AI46" s="185">
        <f t="shared" si="112"/>
        <v>11.25</v>
      </c>
      <c r="AJ46" s="185">
        <f t="shared" si="112"/>
        <v>31.5</v>
      </c>
      <c r="AK46" s="185">
        <f t="shared" si="112"/>
        <v>31.5</v>
      </c>
      <c r="AL46" s="185">
        <f t="shared" si="112"/>
        <v>6.75</v>
      </c>
      <c r="AM46" s="185">
        <f t="shared" si="112"/>
        <v>155.25</v>
      </c>
      <c r="AN46" s="185">
        <f t="shared" si="112"/>
        <v>27</v>
      </c>
      <c r="AO46" s="185">
        <f t="shared" si="112"/>
        <v>94.5</v>
      </c>
      <c r="AP46" s="185">
        <f t="shared" si="112"/>
        <v>22.5</v>
      </c>
      <c r="AQ46" s="185">
        <f t="shared" ref="AQ46:BD46" si="113">$C$45*AQ$8</f>
        <v>40.5</v>
      </c>
      <c r="AR46" s="185">
        <f t="shared" si="113"/>
        <v>92.25</v>
      </c>
      <c r="AS46" s="185">
        <f t="shared" si="113"/>
        <v>85.5</v>
      </c>
      <c r="AT46" s="185">
        <f t="shared" si="113"/>
        <v>94.5</v>
      </c>
      <c r="AU46" s="185">
        <f t="shared" si="113"/>
        <v>24.75</v>
      </c>
      <c r="AV46" s="185">
        <f t="shared" si="113"/>
        <v>42.75</v>
      </c>
      <c r="AW46" s="185">
        <f t="shared" si="113"/>
        <v>38.25</v>
      </c>
      <c r="AX46" s="185">
        <f t="shared" si="113"/>
        <v>51.75</v>
      </c>
      <c r="AY46" s="185">
        <f t="shared" si="113"/>
        <v>38.25</v>
      </c>
      <c r="AZ46" s="185">
        <f t="shared" si="113"/>
        <v>108</v>
      </c>
      <c r="BA46" s="185">
        <f t="shared" si="113"/>
        <v>31.5</v>
      </c>
      <c r="BB46" s="185">
        <f t="shared" si="113"/>
        <v>49.5</v>
      </c>
      <c r="BC46" s="185">
        <f t="shared" si="113"/>
        <v>49.5</v>
      </c>
      <c r="BD46" s="185">
        <f t="shared" si="113"/>
        <v>42.75</v>
      </c>
      <c r="BE46" s="185">
        <f>$C$45*BE$8</f>
        <v>56.25</v>
      </c>
      <c r="BF46" s="185">
        <f t="shared" ref="BF46:DQ46" si="114">$C$45*BF$8</f>
        <v>20.25</v>
      </c>
      <c r="BG46" s="185">
        <f t="shared" si="114"/>
        <v>38.25</v>
      </c>
      <c r="BH46" s="185">
        <f t="shared" si="114"/>
        <v>29.25</v>
      </c>
      <c r="BI46" s="185">
        <f t="shared" si="114"/>
        <v>29.25</v>
      </c>
      <c r="BJ46" s="185">
        <f t="shared" si="114"/>
        <v>47.25</v>
      </c>
      <c r="BK46" s="185">
        <f t="shared" si="114"/>
        <v>38.25</v>
      </c>
      <c r="BL46" s="185">
        <f t="shared" si="114"/>
        <v>22.5</v>
      </c>
      <c r="BM46" s="185">
        <f t="shared" si="114"/>
        <v>29.25</v>
      </c>
      <c r="BN46" s="185">
        <f t="shared" si="114"/>
        <v>58.5</v>
      </c>
      <c r="BO46" s="185">
        <f t="shared" si="114"/>
        <v>78.75</v>
      </c>
      <c r="BP46" s="185">
        <f t="shared" si="114"/>
        <v>29.25</v>
      </c>
      <c r="BQ46" s="185">
        <f t="shared" si="114"/>
        <v>63</v>
      </c>
      <c r="BR46" s="185">
        <f t="shared" si="114"/>
        <v>54</v>
      </c>
      <c r="BS46" s="185">
        <f t="shared" si="114"/>
        <v>24.75</v>
      </c>
      <c r="BT46" s="185">
        <f t="shared" si="114"/>
        <v>56.25</v>
      </c>
      <c r="BU46" s="185">
        <f t="shared" si="114"/>
        <v>159.75</v>
      </c>
      <c r="BV46" s="185">
        <f t="shared" si="114"/>
        <v>31.5</v>
      </c>
      <c r="BW46" s="185">
        <f t="shared" si="114"/>
        <v>47.25</v>
      </c>
      <c r="BX46" s="185">
        <f t="shared" si="114"/>
        <v>15.75</v>
      </c>
      <c r="BY46" s="185">
        <f t="shared" si="114"/>
        <v>85.5</v>
      </c>
      <c r="BZ46" s="185">
        <f t="shared" si="114"/>
        <v>65.25</v>
      </c>
      <c r="CA46" s="185">
        <f t="shared" si="114"/>
        <v>13.5</v>
      </c>
      <c r="CB46" s="185">
        <f t="shared" si="114"/>
        <v>47.25</v>
      </c>
      <c r="CC46" s="185">
        <f t="shared" si="114"/>
        <v>175.5</v>
      </c>
      <c r="CD46" s="185">
        <f t="shared" si="114"/>
        <v>60.75</v>
      </c>
      <c r="CE46" s="185">
        <f t="shared" si="114"/>
        <v>60.75</v>
      </c>
      <c r="CF46" s="185">
        <f t="shared" si="114"/>
        <v>96.75</v>
      </c>
      <c r="CG46" s="185">
        <f t="shared" si="114"/>
        <v>83.25</v>
      </c>
      <c r="CH46" s="185">
        <f t="shared" si="114"/>
        <v>33.75</v>
      </c>
      <c r="CI46" s="185">
        <f t="shared" si="114"/>
        <v>85.5</v>
      </c>
      <c r="CJ46" s="185">
        <f t="shared" si="114"/>
        <v>67.5</v>
      </c>
      <c r="CK46" s="185">
        <f t="shared" si="114"/>
        <v>78.75</v>
      </c>
      <c r="CL46" s="185">
        <f t="shared" si="114"/>
        <v>117</v>
      </c>
      <c r="CM46" s="185">
        <f t="shared" si="114"/>
        <v>166.5</v>
      </c>
      <c r="CN46" s="185">
        <f t="shared" si="114"/>
        <v>153</v>
      </c>
      <c r="CO46" s="185">
        <f t="shared" si="114"/>
        <v>135</v>
      </c>
      <c r="CP46" s="185">
        <f t="shared" si="114"/>
        <v>58.5</v>
      </c>
      <c r="CQ46" s="185">
        <f t="shared" si="114"/>
        <v>155.25</v>
      </c>
      <c r="CR46" s="185">
        <f t="shared" si="114"/>
        <v>63</v>
      </c>
      <c r="CS46" s="185">
        <f t="shared" si="114"/>
        <v>58.5</v>
      </c>
      <c r="CT46" s="185">
        <f t="shared" si="114"/>
        <v>63</v>
      </c>
      <c r="CU46" s="185">
        <f t="shared" si="114"/>
        <v>83.25</v>
      </c>
      <c r="CV46" s="185">
        <f t="shared" si="114"/>
        <v>85.5</v>
      </c>
      <c r="CW46" s="185">
        <f t="shared" si="114"/>
        <v>74.25</v>
      </c>
      <c r="CX46" s="185">
        <f t="shared" si="114"/>
        <v>56.25</v>
      </c>
      <c r="CY46" s="185">
        <f t="shared" si="114"/>
        <v>51.75</v>
      </c>
      <c r="CZ46" s="185">
        <f t="shared" si="114"/>
        <v>0</v>
      </c>
      <c r="DA46" s="185">
        <f t="shared" si="114"/>
        <v>0</v>
      </c>
      <c r="DB46" s="185">
        <f t="shared" si="114"/>
        <v>0</v>
      </c>
      <c r="DC46" s="185">
        <f t="shared" si="114"/>
        <v>0</v>
      </c>
      <c r="DD46" s="185">
        <f t="shared" si="114"/>
        <v>0</v>
      </c>
      <c r="DE46" s="185">
        <f t="shared" si="114"/>
        <v>0</v>
      </c>
      <c r="DF46" s="185">
        <f t="shared" si="114"/>
        <v>0</v>
      </c>
      <c r="DG46" s="185">
        <f t="shared" si="114"/>
        <v>0</v>
      </c>
      <c r="DH46" s="185">
        <f t="shared" si="114"/>
        <v>0</v>
      </c>
      <c r="DI46" s="185">
        <f t="shared" si="114"/>
        <v>0</v>
      </c>
      <c r="DJ46" s="185">
        <f t="shared" si="114"/>
        <v>0</v>
      </c>
      <c r="DK46" s="185">
        <f t="shared" si="114"/>
        <v>0</v>
      </c>
      <c r="DL46" s="185">
        <f t="shared" si="114"/>
        <v>0</v>
      </c>
      <c r="DM46" s="185">
        <f t="shared" si="114"/>
        <v>0</v>
      </c>
      <c r="DN46" s="185">
        <f t="shared" si="114"/>
        <v>0</v>
      </c>
      <c r="DO46" s="185">
        <f t="shared" si="114"/>
        <v>0</v>
      </c>
      <c r="DP46" s="185">
        <f t="shared" si="114"/>
        <v>0</v>
      </c>
      <c r="DQ46" s="185">
        <f t="shared" si="114"/>
        <v>0</v>
      </c>
      <c r="DR46" s="185">
        <f t="shared" ref="DR46:EY46" si="115">$C$45*DR$8</f>
        <v>0</v>
      </c>
      <c r="DS46" s="185">
        <f t="shared" si="115"/>
        <v>0</v>
      </c>
      <c r="DT46" s="185">
        <f t="shared" si="115"/>
        <v>0</v>
      </c>
      <c r="DU46" s="185">
        <f t="shared" si="115"/>
        <v>0</v>
      </c>
      <c r="DV46" s="185">
        <f t="shared" si="115"/>
        <v>0</v>
      </c>
      <c r="DW46" s="185">
        <f t="shared" si="115"/>
        <v>0</v>
      </c>
      <c r="DX46" s="185">
        <f t="shared" si="115"/>
        <v>0</v>
      </c>
      <c r="DY46" s="185">
        <f t="shared" si="115"/>
        <v>0</v>
      </c>
      <c r="DZ46" s="185">
        <f t="shared" si="115"/>
        <v>0</v>
      </c>
      <c r="EA46" s="185">
        <f t="shared" si="115"/>
        <v>0</v>
      </c>
      <c r="EB46" s="185">
        <f t="shared" si="115"/>
        <v>0</v>
      </c>
      <c r="EC46" s="185">
        <f t="shared" si="115"/>
        <v>0</v>
      </c>
      <c r="ED46" s="185">
        <f t="shared" si="115"/>
        <v>0</v>
      </c>
      <c r="EE46" s="185">
        <f t="shared" si="115"/>
        <v>0</v>
      </c>
      <c r="EF46" s="185">
        <f t="shared" si="115"/>
        <v>0</v>
      </c>
      <c r="EG46" s="185">
        <f t="shared" si="115"/>
        <v>0</v>
      </c>
      <c r="EH46" s="185">
        <f t="shared" si="115"/>
        <v>0</v>
      </c>
      <c r="EI46" s="185">
        <f t="shared" si="115"/>
        <v>0</v>
      </c>
      <c r="EJ46" s="185">
        <f t="shared" si="115"/>
        <v>0</v>
      </c>
      <c r="EK46" s="185">
        <f t="shared" si="115"/>
        <v>0</v>
      </c>
      <c r="EL46" s="185">
        <f t="shared" si="115"/>
        <v>0</v>
      </c>
      <c r="EM46" s="185">
        <f t="shared" si="115"/>
        <v>0</v>
      </c>
      <c r="EN46" s="185">
        <f t="shared" si="115"/>
        <v>0</v>
      </c>
      <c r="EO46" s="185">
        <f t="shared" si="115"/>
        <v>0</v>
      </c>
      <c r="EP46" s="185">
        <f t="shared" si="115"/>
        <v>0</v>
      </c>
      <c r="EQ46" s="185">
        <f t="shared" si="115"/>
        <v>0</v>
      </c>
      <c r="ER46" s="185">
        <f t="shared" si="115"/>
        <v>0</v>
      </c>
      <c r="ES46" s="185">
        <f t="shared" si="115"/>
        <v>0</v>
      </c>
      <c r="ET46" s="185">
        <f t="shared" si="115"/>
        <v>0</v>
      </c>
      <c r="EU46" s="185">
        <f t="shared" si="115"/>
        <v>0</v>
      </c>
      <c r="EV46" s="185">
        <f t="shared" si="115"/>
        <v>0</v>
      </c>
      <c r="EW46" s="185">
        <f t="shared" si="115"/>
        <v>0</v>
      </c>
      <c r="EX46" s="185">
        <f t="shared" si="115"/>
        <v>0</v>
      </c>
      <c r="EY46" s="185">
        <f t="shared" si="115"/>
        <v>0</v>
      </c>
    </row>
    <row r="47" spans="2:155">
      <c r="W47" s="84"/>
    </row>
    <row r="48" spans="2:155">
      <c r="B48" s="89" t="s">
        <v>14</v>
      </c>
      <c r="C48" s="117">
        <f>Calculations!M17</f>
        <v>0.24916666666666665</v>
      </c>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c r="BE48" s="115"/>
      <c r="BF48" s="85"/>
      <c r="BG48" s="85"/>
      <c r="BV48" s="85"/>
      <c r="BW48" s="85"/>
      <c r="CL48" s="85"/>
      <c r="CM48" s="85"/>
      <c r="DB48" s="85"/>
      <c r="DC48" s="85"/>
      <c r="DD48" s="85"/>
      <c r="DE48" s="85"/>
      <c r="DF48" s="85"/>
      <c r="DG48" s="85"/>
      <c r="DH48" s="85"/>
      <c r="DI48" s="85"/>
      <c r="DJ48" s="85"/>
      <c r="DK48" s="85"/>
      <c r="DL48" s="85"/>
      <c r="DM48" s="85"/>
      <c r="DN48" s="85"/>
      <c r="DO48" s="85"/>
      <c r="DP48" s="85"/>
      <c r="DQ48" s="85"/>
      <c r="DR48" s="85"/>
      <c r="DS48" s="85"/>
      <c r="DT48" s="85"/>
      <c r="DU48" s="85"/>
      <c r="DV48" s="85"/>
      <c r="DW48" s="85"/>
      <c r="DX48" s="85"/>
      <c r="DY48" s="85"/>
      <c r="DZ48" s="85"/>
      <c r="EA48" s="85"/>
      <c r="EB48" s="85"/>
      <c r="EC48" s="85"/>
      <c r="ED48" s="85"/>
      <c r="EE48" s="85"/>
      <c r="EF48" s="85"/>
      <c r="EG48" s="85"/>
      <c r="EH48" s="85"/>
      <c r="EI48" s="85"/>
      <c r="EJ48" s="85"/>
      <c r="EK48" s="85"/>
      <c r="EL48" s="85"/>
      <c r="EM48" s="85"/>
      <c r="EN48" s="85"/>
      <c r="EO48" s="85"/>
      <c r="EP48" s="85"/>
      <c r="EQ48" s="85"/>
      <c r="ER48" s="85"/>
      <c r="ES48" s="85"/>
      <c r="ET48" s="85"/>
      <c r="EU48" s="85"/>
      <c r="EV48" s="85"/>
      <c r="EW48" s="85"/>
      <c r="EX48" s="85"/>
      <c r="EY48" s="85"/>
    </row>
    <row r="49" spans="1:155">
      <c r="B49" s="112" t="s">
        <v>138</v>
      </c>
      <c r="C49" s="186">
        <f>$C$48*C$35</f>
        <v>0</v>
      </c>
      <c r="D49" s="186">
        <f t="shared" ref="D49:BO49" si="116">$C$48*D$35</f>
        <v>0</v>
      </c>
      <c r="E49" s="186">
        <f t="shared" si="116"/>
        <v>0</v>
      </c>
      <c r="F49" s="186">
        <f t="shared" si="116"/>
        <v>0</v>
      </c>
      <c r="G49" s="186">
        <f t="shared" si="116"/>
        <v>0</v>
      </c>
      <c r="H49" s="186">
        <f t="shared" si="116"/>
        <v>0</v>
      </c>
      <c r="I49" s="186">
        <f t="shared" si="116"/>
        <v>0</v>
      </c>
      <c r="J49" s="186">
        <f t="shared" si="116"/>
        <v>0</v>
      </c>
      <c r="K49" s="186">
        <f t="shared" si="116"/>
        <v>0</v>
      </c>
      <c r="L49" s="186">
        <f t="shared" si="116"/>
        <v>0</v>
      </c>
      <c r="M49" s="186">
        <f t="shared" si="116"/>
        <v>0</v>
      </c>
      <c r="N49" s="186">
        <f t="shared" si="116"/>
        <v>0</v>
      </c>
      <c r="O49" s="186">
        <f t="shared" si="116"/>
        <v>0</v>
      </c>
      <c r="P49" s="186">
        <f t="shared" si="116"/>
        <v>0</v>
      </c>
      <c r="Q49" s="186">
        <f t="shared" si="116"/>
        <v>0</v>
      </c>
      <c r="R49" s="186">
        <f t="shared" si="116"/>
        <v>0</v>
      </c>
      <c r="S49" s="186">
        <f t="shared" si="116"/>
        <v>0</v>
      </c>
      <c r="T49" s="186">
        <f t="shared" si="116"/>
        <v>0</v>
      </c>
      <c r="U49" s="186">
        <f t="shared" si="116"/>
        <v>0</v>
      </c>
      <c r="V49" s="186">
        <f t="shared" si="116"/>
        <v>0</v>
      </c>
      <c r="W49" s="186">
        <f t="shared" si="116"/>
        <v>0.74749999999999994</v>
      </c>
      <c r="X49" s="186">
        <f t="shared" si="116"/>
        <v>2.7408333333333332</v>
      </c>
      <c r="Y49" s="186">
        <f t="shared" si="116"/>
        <v>2.7408333333333332</v>
      </c>
      <c r="Z49" s="186">
        <f t="shared" si="116"/>
        <v>3.2391666666666663</v>
      </c>
      <c r="AA49" s="186">
        <f t="shared" si="116"/>
        <v>9.7174999999999994</v>
      </c>
      <c r="AB49" s="186">
        <f t="shared" si="116"/>
        <v>10.215833333333332</v>
      </c>
      <c r="AC49" s="186">
        <f t="shared" si="116"/>
        <v>10.215833333333332</v>
      </c>
      <c r="AD49" s="186">
        <f t="shared" si="116"/>
        <v>13.704166666666666</v>
      </c>
      <c r="AE49" s="186">
        <f t="shared" si="116"/>
        <v>13.704166666666666</v>
      </c>
      <c r="AF49" s="186">
        <f t="shared" si="116"/>
        <v>20.182499999999997</v>
      </c>
      <c r="AG49" s="186">
        <f t="shared" si="116"/>
        <v>22.674166666666665</v>
      </c>
      <c r="AH49" s="186">
        <f t="shared" si="116"/>
        <v>25.91333333333333</v>
      </c>
      <c r="AI49" s="186">
        <f t="shared" si="116"/>
        <v>26.909999999999997</v>
      </c>
      <c r="AJ49" s="186">
        <f t="shared" si="116"/>
        <v>27.408333333333331</v>
      </c>
      <c r="AK49" s="186">
        <f t="shared" si="116"/>
        <v>28.903333333333332</v>
      </c>
      <c r="AL49" s="186">
        <f t="shared" si="116"/>
        <v>32.391666666666666</v>
      </c>
      <c r="AM49" s="186">
        <f t="shared" si="116"/>
        <v>32.640833333333333</v>
      </c>
      <c r="AN49" s="186">
        <f t="shared" si="116"/>
        <v>43.354999999999997</v>
      </c>
      <c r="AO49" s="186">
        <f t="shared" si="116"/>
        <v>45.846666666666664</v>
      </c>
      <c r="AP49" s="186">
        <f t="shared" si="116"/>
        <v>56.31166666666666</v>
      </c>
      <c r="AQ49" s="186">
        <f t="shared" si="116"/>
        <v>55.314999999999998</v>
      </c>
      <c r="AR49" s="186">
        <f t="shared" si="116"/>
        <v>59.8</v>
      </c>
      <c r="AS49" s="186">
        <f t="shared" si="116"/>
        <v>63.537499999999994</v>
      </c>
      <c r="AT49" s="186">
        <f t="shared" si="116"/>
        <v>70.514166666666668</v>
      </c>
      <c r="AU49" s="186">
        <f t="shared" si="116"/>
        <v>77.739999999999995</v>
      </c>
      <c r="AV49" s="186">
        <f t="shared" si="116"/>
        <v>79.484166666666667</v>
      </c>
      <c r="AW49" s="186">
        <f t="shared" si="116"/>
        <v>82.972499999999997</v>
      </c>
      <c r="AX49" s="186">
        <f t="shared" si="116"/>
        <v>83.72</v>
      </c>
      <c r="AY49" s="186">
        <f t="shared" si="116"/>
        <v>85.962499999999991</v>
      </c>
      <c r="AZ49" s="186">
        <f t="shared" si="116"/>
        <v>89.450833333333321</v>
      </c>
      <c r="BA49" s="186">
        <f t="shared" si="116"/>
        <v>84.218333333333334</v>
      </c>
      <c r="BB49" s="186">
        <f t="shared" si="116"/>
        <v>84.716666666666654</v>
      </c>
      <c r="BC49" s="186">
        <f t="shared" si="116"/>
        <v>79.73333333333332</v>
      </c>
      <c r="BD49" s="186">
        <f t="shared" si="116"/>
        <v>82.723333333333329</v>
      </c>
      <c r="BE49" s="186">
        <f t="shared" si="116"/>
        <v>82.972499999999997</v>
      </c>
      <c r="BF49" s="186">
        <f t="shared" si="116"/>
        <v>78.985833333333332</v>
      </c>
      <c r="BG49" s="186">
        <f t="shared" si="116"/>
        <v>71.759999999999991</v>
      </c>
      <c r="BH49" s="186">
        <f t="shared" si="116"/>
        <v>65.530833333333334</v>
      </c>
      <c r="BI49" s="186">
        <f t="shared" si="116"/>
        <v>66.029166666666669</v>
      </c>
      <c r="BJ49" s="186">
        <f t="shared" si="116"/>
        <v>64.534166666666664</v>
      </c>
      <c r="BK49" s="186">
        <f t="shared" si="116"/>
        <v>65.530833333333334</v>
      </c>
      <c r="BL49" s="186">
        <f t="shared" si="116"/>
        <v>64.035833333333329</v>
      </c>
      <c r="BM49" s="186">
        <f t="shared" si="116"/>
        <v>62.291666666666664</v>
      </c>
      <c r="BN49" s="186">
        <f t="shared" si="116"/>
        <v>53.570833333333326</v>
      </c>
      <c r="BO49" s="186">
        <f t="shared" si="116"/>
        <v>56.560833333333328</v>
      </c>
      <c r="BP49" s="186">
        <f t="shared" ref="BP49:EA49" si="117">$C$48*BP$35</f>
        <v>59.8</v>
      </c>
      <c r="BQ49" s="186">
        <f t="shared" si="117"/>
        <v>57.557499999999997</v>
      </c>
      <c r="BR49" s="186">
        <f t="shared" si="117"/>
        <v>59.8</v>
      </c>
      <c r="BS49" s="186">
        <f t="shared" si="117"/>
        <v>59.55083333333333</v>
      </c>
      <c r="BT49" s="186">
        <f t="shared" si="117"/>
        <v>60.049166666666665</v>
      </c>
      <c r="BU49" s="186">
        <f t="shared" si="117"/>
        <v>62.042499999999997</v>
      </c>
      <c r="BV49" s="186">
        <f t="shared" si="117"/>
        <v>76.494166666666658</v>
      </c>
      <c r="BW49" s="186">
        <f t="shared" si="117"/>
        <v>76.743333333333325</v>
      </c>
      <c r="BX49" s="186">
        <f t="shared" si="117"/>
        <v>76.743333333333325</v>
      </c>
      <c r="BY49" s="186">
        <f t="shared" si="117"/>
        <v>74.251666666666665</v>
      </c>
      <c r="BZ49" s="186">
        <f t="shared" si="117"/>
        <v>81.228333333333325</v>
      </c>
      <c r="CA49" s="186">
        <f t="shared" si="117"/>
        <v>85.214999999999989</v>
      </c>
      <c r="CB49" s="186">
        <f t="shared" si="117"/>
        <v>80.231666666666655</v>
      </c>
      <c r="CC49" s="186">
        <f t="shared" si="117"/>
        <v>76.743333333333325</v>
      </c>
      <c r="CD49" s="186">
        <f t="shared" si="117"/>
        <v>92.939166666666665</v>
      </c>
      <c r="CE49" s="186">
        <f t="shared" si="117"/>
        <v>92.69</v>
      </c>
      <c r="CF49" s="186">
        <f t="shared" si="117"/>
        <v>93.437499999999986</v>
      </c>
      <c r="CG49" s="186">
        <f t="shared" si="117"/>
        <v>101.41083333333333</v>
      </c>
      <c r="CH49" s="186">
        <f t="shared" si="117"/>
        <v>104.40083333333332</v>
      </c>
      <c r="CI49" s="186">
        <f t="shared" si="117"/>
        <v>90.447499999999991</v>
      </c>
      <c r="CJ49" s="186">
        <f t="shared" si="117"/>
        <v>96.427499999999995</v>
      </c>
      <c r="CK49" s="186">
        <f t="shared" si="117"/>
        <v>98.669999999999987</v>
      </c>
      <c r="CL49" s="186">
        <f t="shared" si="117"/>
        <v>105.64666666666666</v>
      </c>
      <c r="CM49" s="186">
        <f t="shared" si="117"/>
        <v>109.13499999999999</v>
      </c>
      <c r="CN49" s="186">
        <f t="shared" si="117"/>
        <v>120.3475</v>
      </c>
      <c r="CO49" s="186">
        <f t="shared" si="117"/>
        <v>135.79583333333332</v>
      </c>
      <c r="CP49" s="186">
        <f t="shared" si="117"/>
        <v>145.51333333333332</v>
      </c>
      <c r="CQ49" s="186">
        <f t="shared" si="117"/>
        <v>132.55666666666664</v>
      </c>
      <c r="CR49" s="186">
        <f t="shared" si="117"/>
        <v>143.02166666666665</v>
      </c>
      <c r="CS49" s="186">
        <f t="shared" si="117"/>
        <v>143.27083333333331</v>
      </c>
      <c r="CT49" s="186">
        <f t="shared" si="117"/>
        <v>139.035</v>
      </c>
      <c r="CU49" s="186">
        <f t="shared" si="117"/>
        <v>136.79249999999999</v>
      </c>
      <c r="CV49" s="186">
        <f t="shared" si="117"/>
        <v>142.27416666666664</v>
      </c>
      <c r="CW49" s="186">
        <f t="shared" si="117"/>
        <v>142.27416666666664</v>
      </c>
      <c r="CX49" s="186">
        <f t="shared" si="117"/>
        <v>143.02166666666665</v>
      </c>
      <c r="CY49" s="186">
        <f t="shared" si="117"/>
        <v>140.53</v>
      </c>
      <c r="CZ49" s="186">
        <f t="shared" si="117"/>
        <v>133.30416666666665</v>
      </c>
      <c r="DA49" s="186">
        <f t="shared" si="117"/>
        <v>114.86583333333333</v>
      </c>
      <c r="DB49" s="186">
        <f t="shared" si="117"/>
        <v>97.922499999999999</v>
      </c>
      <c r="DC49" s="186">
        <f t="shared" si="117"/>
        <v>82.972499999999997</v>
      </c>
      <c r="DD49" s="186">
        <f t="shared" si="117"/>
        <v>76.494166666666658</v>
      </c>
      <c r="DE49" s="186">
        <f t="shared" si="117"/>
        <v>59.301666666666662</v>
      </c>
      <c r="DF49" s="186">
        <f t="shared" si="117"/>
        <v>52.324999999999996</v>
      </c>
      <c r="DG49" s="186">
        <f t="shared" si="117"/>
        <v>45.846666666666664</v>
      </c>
      <c r="DH49" s="186">
        <f t="shared" si="117"/>
        <v>38.869999999999997</v>
      </c>
      <c r="DI49" s="186">
        <f t="shared" si="117"/>
        <v>29.650833333333331</v>
      </c>
      <c r="DJ49" s="186">
        <f t="shared" si="117"/>
        <v>20.182499999999997</v>
      </c>
      <c r="DK49" s="186">
        <f t="shared" si="117"/>
        <v>11.959999999999999</v>
      </c>
      <c r="DL49" s="186">
        <f t="shared" si="117"/>
        <v>5.730833333333333</v>
      </c>
      <c r="DM49" s="186">
        <f t="shared" si="117"/>
        <v>0</v>
      </c>
      <c r="DN49" s="186">
        <f t="shared" si="117"/>
        <v>0</v>
      </c>
      <c r="DO49" s="186">
        <f t="shared" si="117"/>
        <v>0</v>
      </c>
      <c r="DP49" s="186">
        <f t="shared" si="117"/>
        <v>0</v>
      </c>
      <c r="DQ49" s="186">
        <f t="shared" si="117"/>
        <v>0</v>
      </c>
      <c r="DR49" s="186">
        <f t="shared" si="117"/>
        <v>0</v>
      </c>
      <c r="DS49" s="186">
        <f t="shared" si="117"/>
        <v>0</v>
      </c>
      <c r="DT49" s="186">
        <f t="shared" si="117"/>
        <v>0</v>
      </c>
      <c r="DU49" s="186">
        <f t="shared" si="117"/>
        <v>0</v>
      </c>
      <c r="DV49" s="186">
        <f t="shared" si="117"/>
        <v>0</v>
      </c>
      <c r="DW49" s="186">
        <f t="shared" si="117"/>
        <v>0</v>
      </c>
      <c r="DX49" s="186">
        <f t="shared" si="117"/>
        <v>0</v>
      </c>
      <c r="DY49" s="186">
        <f t="shared" si="117"/>
        <v>0</v>
      </c>
      <c r="DZ49" s="186">
        <f t="shared" si="117"/>
        <v>0</v>
      </c>
      <c r="EA49" s="186">
        <f t="shared" si="117"/>
        <v>0</v>
      </c>
      <c r="EB49" s="186">
        <f t="shared" ref="EB49:EY49" si="118">$C$48*EB$35</f>
        <v>0</v>
      </c>
      <c r="EC49" s="186">
        <f t="shared" si="118"/>
        <v>0</v>
      </c>
      <c r="ED49" s="186">
        <f t="shared" si="118"/>
        <v>0</v>
      </c>
      <c r="EE49" s="186">
        <f t="shared" si="118"/>
        <v>0</v>
      </c>
      <c r="EF49" s="186">
        <f t="shared" si="118"/>
        <v>0</v>
      </c>
      <c r="EG49" s="186">
        <f t="shared" si="118"/>
        <v>0</v>
      </c>
      <c r="EH49" s="186">
        <f t="shared" si="118"/>
        <v>0</v>
      </c>
      <c r="EI49" s="186">
        <f t="shared" si="118"/>
        <v>0</v>
      </c>
      <c r="EJ49" s="186">
        <f t="shared" si="118"/>
        <v>0</v>
      </c>
      <c r="EK49" s="186">
        <f t="shared" si="118"/>
        <v>0</v>
      </c>
      <c r="EL49" s="186">
        <f t="shared" si="118"/>
        <v>0</v>
      </c>
      <c r="EM49" s="186">
        <f t="shared" si="118"/>
        <v>0</v>
      </c>
      <c r="EN49" s="186">
        <f t="shared" si="118"/>
        <v>0</v>
      </c>
      <c r="EO49" s="186">
        <f t="shared" si="118"/>
        <v>0</v>
      </c>
      <c r="EP49" s="186">
        <f t="shared" si="118"/>
        <v>0</v>
      </c>
      <c r="EQ49" s="186">
        <f t="shared" si="118"/>
        <v>0</v>
      </c>
      <c r="ER49" s="186">
        <f t="shared" si="118"/>
        <v>0</v>
      </c>
      <c r="ES49" s="186">
        <f t="shared" si="118"/>
        <v>0</v>
      </c>
      <c r="ET49" s="186">
        <f t="shared" si="118"/>
        <v>0</v>
      </c>
      <c r="EU49" s="186">
        <f t="shared" si="118"/>
        <v>0</v>
      </c>
      <c r="EV49" s="186">
        <f t="shared" si="118"/>
        <v>0</v>
      </c>
      <c r="EW49" s="186">
        <f t="shared" si="118"/>
        <v>0</v>
      </c>
      <c r="EX49" s="186">
        <f t="shared" si="118"/>
        <v>0</v>
      </c>
      <c r="EY49" s="186">
        <f t="shared" si="118"/>
        <v>0</v>
      </c>
    </row>
    <row r="50" spans="1:155">
      <c r="B50" s="85"/>
      <c r="C50" s="85"/>
      <c r="D50" s="85"/>
      <c r="E50" s="85"/>
      <c r="F50" s="85"/>
      <c r="G50" s="85"/>
      <c r="H50" s="85"/>
      <c r="I50" s="85"/>
      <c r="J50" s="85"/>
      <c r="K50" s="85"/>
      <c r="L50" s="85"/>
      <c r="M50" s="85"/>
      <c r="N50" s="85"/>
      <c r="O50" s="85"/>
      <c r="P50" s="85"/>
      <c r="Q50" s="85"/>
      <c r="R50" s="85"/>
      <c r="S50" s="85"/>
      <c r="T50" s="85"/>
      <c r="U50" s="85"/>
      <c r="V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c r="AY50" s="85"/>
      <c r="AZ50" s="85"/>
      <c r="BA50" s="85"/>
      <c r="BB50" s="85"/>
      <c r="BC50" s="85"/>
      <c r="BD50" s="85"/>
      <c r="BE50" s="85"/>
      <c r="BF50" s="85"/>
      <c r="BG50" s="85"/>
      <c r="BV50" s="85"/>
      <c r="BW50" s="85"/>
      <c r="CL50" s="85"/>
      <c r="CM50" s="85"/>
      <c r="DB50" s="85"/>
      <c r="DC50" s="85"/>
      <c r="DD50" s="85"/>
      <c r="DE50" s="85"/>
      <c r="DF50" s="85"/>
      <c r="DG50" s="85"/>
      <c r="DH50" s="85"/>
      <c r="DI50" s="85"/>
      <c r="DJ50" s="85"/>
      <c r="DK50" s="85"/>
      <c r="DL50" s="85"/>
      <c r="DM50" s="85"/>
      <c r="DN50" s="85"/>
      <c r="DO50" s="85"/>
      <c r="DP50" s="85"/>
      <c r="DQ50" s="85"/>
      <c r="DR50" s="85"/>
      <c r="DS50" s="85"/>
      <c r="DT50" s="85"/>
      <c r="DU50" s="85"/>
      <c r="DV50" s="85"/>
      <c r="DW50" s="85"/>
      <c r="DX50" s="85"/>
      <c r="DY50" s="85"/>
      <c r="DZ50" s="85"/>
      <c r="EA50" s="85"/>
      <c r="EB50" s="85"/>
      <c r="EC50" s="85"/>
      <c r="ED50" s="85"/>
      <c r="EE50" s="85"/>
      <c r="EF50" s="85"/>
      <c r="EG50" s="85"/>
      <c r="EH50" s="85"/>
      <c r="EI50" s="85"/>
      <c r="EJ50" s="85"/>
      <c r="EK50" s="85"/>
      <c r="EL50" s="85"/>
      <c r="EM50" s="85"/>
      <c r="EN50" s="85"/>
      <c r="EO50" s="85"/>
      <c r="EP50" s="85"/>
      <c r="EQ50" s="85"/>
      <c r="ER50" s="85"/>
      <c r="ES50" s="85"/>
      <c r="ET50" s="85"/>
      <c r="EU50" s="85"/>
      <c r="EV50" s="85"/>
      <c r="EW50" s="85"/>
      <c r="EX50" s="85"/>
      <c r="EY50" s="85"/>
    </row>
    <row r="51" spans="1:155">
      <c r="B51" s="89" t="s">
        <v>20</v>
      </c>
      <c r="C51" s="117">
        <f>Calculations!U15</f>
        <v>3.69</v>
      </c>
      <c r="D51" s="85"/>
      <c r="E51" s="85"/>
      <c r="F51" s="85"/>
      <c r="G51" s="85"/>
      <c r="H51" s="85"/>
      <c r="I51" s="85"/>
      <c r="J51" s="85"/>
      <c r="K51" s="85"/>
      <c r="L51" s="85"/>
      <c r="M51" s="85"/>
      <c r="N51" s="85"/>
      <c r="O51" s="85"/>
      <c r="P51" s="85"/>
      <c r="Q51" s="85"/>
      <c r="R51" s="85"/>
      <c r="S51" s="85"/>
      <c r="T51" s="85"/>
      <c r="U51" s="85"/>
      <c r="V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5"/>
      <c r="AZ51" s="85"/>
      <c r="BA51" s="85"/>
      <c r="BB51" s="85"/>
      <c r="BC51" s="85"/>
      <c r="BD51" s="85"/>
      <c r="BE51" s="85"/>
      <c r="BF51" s="85"/>
      <c r="BG51" s="85"/>
      <c r="BV51" s="85"/>
      <c r="BW51" s="85"/>
      <c r="CL51" s="85"/>
      <c r="CM51" s="85"/>
      <c r="DB51" s="85"/>
      <c r="DC51" s="85"/>
      <c r="DD51" s="85"/>
      <c r="DE51" s="85"/>
      <c r="DF51" s="85"/>
      <c r="DG51" s="85"/>
      <c r="DH51" s="85"/>
      <c r="DI51" s="85"/>
      <c r="DJ51" s="85"/>
      <c r="DK51" s="85"/>
      <c r="DL51" s="85"/>
      <c r="DM51" s="85"/>
      <c r="DN51" s="85"/>
      <c r="DO51" s="85"/>
      <c r="DP51" s="85"/>
      <c r="DQ51" s="85"/>
      <c r="DR51" s="85"/>
      <c r="DS51" s="85"/>
      <c r="DT51" s="85"/>
      <c r="DU51" s="85"/>
      <c r="DV51" s="85"/>
      <c r="DW51" s="85"/>
      <c r="DX51" s="85"/>
      <c r="DY51" s="85"/>
      <c r="DZ51" s="85"/>
      <c r="EA51" s="85"/>
      <c r="EB51" s="85"/>
      <c r="EC51" s="85"/>
      <c r="ED51" s="85"/>
      <c r="EE51" s="85"/>
      <c r="EF51" s="85"/>
      <c r="EG51" s="85"/>
      <c r="EH51" s="85"/>
      <c r="EI51" s="85"/>
      <c r="EJ51" s="85"/>
      <c r="EK51" s="85"/>
      <c r="EL51" s="85"/>
      <c r="EM51" s="85"/>
      <c r="EN51" s="85"/>
      <c r="EO51" s="85"/>
      <c r="EP51" s="85"/>
      <c r="EQ51" s="85"/>
      <c r="ER51" s="85"/>
      <c r="ES51" s="85"/>
      <c r="ET51" s="85"/>
      <c r="EU51" s="85"/>
      <c r="EV51" s="85"/>
      <c r="EW51" s="85"/>
      <c r="EX51" s="85"/>
      <c r="EY51" s="85"/>
    </row>
    <row r="52" spans="1:155">
      <c r="B52" s="89" t="s">
        <v>66</v>
      </c>
      <c r="C52" s="185">
        <f t="shared" ref="C52:AP52" si="119">$C$51*C$8</f>
        <v>0</v>
      </c>
      <c r="D52" s="185">
        <f t="shared" si="119"/>
        <v>0</v>
      </c>
      <c r="E52" s="185">
        <f t="shared" si="119"/>
        <v>0</v>
      </c>
      <c r="F52" s="185">
        <f t="shared" si="119"/>
        <v>0</v>
      </c>
      <c r="G52" s="185">
        <f t="shared" si="119"/>
        <v>0</v>
      </c>
      <c r="H52" s="185">
        <f t="shared" si="119"/>
        <v>0</v>
      </c>
      <c r="I52" s="185">
        <f t="shared" si="119"/>
        <v>0</v>
      </c>
      <c r="J52" s="185">
        <f t="shared" si="119"/>
        <v>0</v>
      </c>
      <c r="K52" s="185">
        <f t="shared" si="119"/>
        <v>0</v>
      </c>
      <c r="L52" s="185">
        <f t="shared" si="119"/>
        <v>0</v>
      </c>
      <c r="M52" s="185">
        <f t="shared" si="119"/>
        <v>0</v>
      </c>
      <c r="N52" s="185">
        <f t="shared" si="119"/>
        <v>0</v>
      </c>
      <c r="O52" s="185">
        <f t="shared" si="119"/>
        <v>0</v>
      </c>
      <c r="P52" s="185">
        <f t="shared" si="119"/>
        <v>0</v>
      </c>
      <c r="Q52" s="185">
        <f t="shared" si="119"/>
        <v>0</v>
      </c>
      <c r="R52" s="185">
        <f t="shared" si="119"/>
        <v>0</v>
      </c>
      <c r="S52" s="185">
        <f t="shared" si="119"/>
        <v>0</v>
      </c>
      <c r="T52" s="185">
        <f t="shared" si="119"/>
        <v>0</v>
      </c>
      <c r="U52" s="185">
        <f t="shared" si="119"/>
        <v>0</v>
      </c>
      <c r="V52" s="185">
        <f t="shared" si="119"/>
        <v>11.07</v>
      </c>
      <c r="W52" s="185">
        <f t="shared" si="119"/>
        <v>29.52</v>
      </c>
      <c r="X52" s="185">
        <f t="shared" si="119"/>
        <v>0</v>
      </c>
      <c r="Y52" s="185">
        <f t="shared" si="119"/>
        <v>7.38</v>
      </c>
      <c r="Z52" s="185">
        <f t="shared" si="119"/>
        <v>95.94</v>
      </c>
      <c r="AA52" s="185">
        <f t="shared" si="119"/>
        <v>7.38</v>
      </c>
      <c r="AB52" s="185">
        <f t="shared" si="119"/>
        <v>0</v>
      </c>
      <c r="AC52" s="185">
        <f t="shared" si="119"/>
        <v>51.66</v>
      </c>
      <c r="AD52" s="185">
        <f t="shared" si="119"/>
        <v>0</v>
      </c>
      <c r="AE52" s="185">
        <f t="shared" si="119"/>
        <v>95.94</v>
      </c>
      <c r="AF52" s="185">
        <f t="shared" si="119"/>
        <v>36.9</v>
      </c>
      <c r="AG52" s="185">
        <f t="shared" si="119"/>
        <v>47.97</v>
      </c>
      <c r="AH52" s="185">
        <f t="shared" si="119"/>
        <v>14.76</v>
      </c>
      <c r="AI52" s="185">
        <f t="shared" si="119"/>
        <v>18.45</v>
      </c>
      <c r="AJ52" s="185">
        <f t="shared" si="119"/>
        <v>51.66</v>
      </c>
      <c r="AK52" s="185">
        <f t="shared" si="119"/>
        <v>51.66</v>
      </c>
      <c r="AL52" s="185">
        <f t="shared" si="119"/>
        <v>11.07</v>
      </c>
      <c r="AM52" s="185">
        <f t="shared" si="119"/>
        <v>254.60999999999999</v>
      </c>
      <c r="AN52" s="185">
        <f t="shared" si="119"/>
        <v>44.28</v>
      </c>
      <c r="AO52" s="185">
        <f t="shared" si="119"/>
        <v>154.97999999999999</v>
      </c>
      <c r="AP52" s="185">
        <f t="shared" si="119"/>
        <v>36.9</v>
      </c>
      <c r="AQ52" s="185">
        <f t="shared" ref="AQ52:BD52" si="120">$C$51*AQ$8</f>
        <v>66.42</v>
      </c>
      <c r="AR52" s="185">
        <f t="shared" si="120"/>
        <v>151.29</v>
      </c>
      <c r="AS52" s="185">
        <f t="shared" si="120"/>
        <v>140.22</v>
      </c>
      <c r="AT52" s="185">
        <f t="shared" si="120"/>
        <v>154.97999999999999</v>
      </c>
      <c r="AU52" s="185">
        <f t="shared" si="120"/>
        <v>40.589999999999996</v>
      </c>
      <c r="AV52" s="185">
        <f t="shared" si="120"/>
        <v>70.11</v>
      </c>
      <c r="AW52" s="185">
        <f t="shared" si="120"/>
        <v>62.73</v>
      </c>
      <c r="AX52" s="185">
        <f t="shared" si="120"/>
        <v>84.87</v>
      </c>
      <c r="AY52" s="185">
        <f t="shared" si="120"/>
        <v>62.73</v>
      </c>
      <c r="AZ52" s="185">
        <f t="shared" si="120"/>
        <v>177.12</v>
      </c>
      <c r="BA52" s="185">
        <f t="shared" si="120"/>
        <v>51.66</v>
      </c>
      <c r="BB52" s="185">
        <f t="shared" si="120"/>
        <v>81.179999999999993</v>
      </c>
      <c r="BC52" s="185">
        <f t="shared" si="120"/>
        <v>81.179999999999993</v>
      </c>
      <c r="BD52" s="185">
        <f t="shared" si="120"/>
        <v>70.11</v>
      </c>
      <c r="BE52" s="185">
        <f>$C$51*BE$8</f>
        <v>92.25</v>
      </c>
      <c r="BF52" s="185">
        <f t="shared" ref="BF52:DQ52" si="121">$C$51*BF$8</f>
        <v>33.21</v>
      </c>
      <c r="BG52" s="185">
        <f t="shared" si="121"/>
        <v>62.73</v>
      </c>
      <c r="BH52" s="185">
        <f t="shared" si="121"/>
        <v>47.97</v>
      </c>
      <c r="BI52" s="185">
        <f t="shared" si="121"/>
        <v>47.97</v>
      </c>
      <c r="BJ52" s="185">
        <f t="shared" si="121"/>
        <v>77.489999999999995</v>
      </c>
      <c r="BK52" s="185">
        <f t="shared" si="121"/>
        <v>62.73</v>
      </c>
      <c r="BL52" s="185">
        <f t="shared" si="121"/>
        <v>36.9</v>
      </c>
      <c r="BM52" s="185">
        <f t="shared" si="121"/>
        <v>47.97</v>
      </c>
      <c r="BN52" s="185">
        <f t="shared" si="121"/>
        <v>95.94</v>
      </c>
      <c r="BO52" s="185">
        <f t="shared" si="121"/>
        <v>129.15</v>
      </c>
      <c r="BP52" s="185">
        <f t="shared" si="121"/>
        <v>47.97</v>
      </c>
      <c r="BQ52" s="185">
        <f t="shared" si="121"/>
        <v>103.32</v>
      </c>
      <c r="BR52" s="185">
        <f t="shared" si="121"/>
        <v>88.56</v>
      </c>
      <c r="BS52" s="185">
        <f t="shared" si="121"/>
        <v>40.589999999999996</v>
      </c>
      <c r="BT52" s="185">
        <f t="shared" si="121"/>
        <v>92.25</v>
      </c>
      <c r="BU52" s="185">
        <f t="shared" si="121"/>
        <v>261.99</v>
      </c>
      <c r="BV52" s="185">
        <f t="shared" si="121"/>
        <v>51.66</v>
      </c>
      <c r="BW52" s="185">
        <f t="shared" si="121"/>
        <v>77.489999999999995</v>
      </c>
      <c r="BX52" s="185">
        <f t="shared" si="121"/>
        <v>25.83</v>
      </c>
      <c r="BY52" s="185">
        <f t="shared" si="121"/>
        <v>140.22</v>
      </c>
      <c r="BZ52" s="185">
        <f t="shared" si="121"/>
        <v>107.01</v>
      </c>
      <c r="CA52" s="185">
        <f t="shared" si="121"/>
        <v>22.14</v>
      </c>
      <c r="CB52" s="185">
        <f t="shared" si="121"/>
        <v>77.489999999999995</v>
      </c>
      <c r="CC52" s="185">
        <f t="shared" si="121"/>
        <v>287.82</v>
      </c>
      <c r="CD52" s="185">
        <f t="shared" si="121"/>
        <v>99.63</v>
      </c>
      <c r="CE52" s="185">
        <f t="shared" si="121"/>
        <v>99.63</v>
      </c>
      <c r="CF52" s="185">
        <f t="shared" si="121"/>
        <v>158.66999999999999</v>
      </c>
      <c r="CG52" s="185">
        <f t="shared" si="121"/>
        <v>136.53</v>
      </c>
      <c r="CH52" s="185">
        <f t="shared" si="121"/>
        <v>55.35</v>
      </c>
      <c r="CI52" s="185">
        <f t="shared" si="121"/>
        <v>140.22</v>
      </c>
      <c r="CJ52" s="185">
        <f t="shared" si="121"/>
        <v>110.7</v>
      </c>
      <c r="CK52" s="185">
        <f t="shared" si="121"/>
        <v>129.15</v>
      </c>
      <c r="CL52" s="185">
        <f t="shared" si="121"/>
        <v>191.88</v>
      </c>
      <c r="CM52" s="185">
        <f t="shared" si="121"/>
        <v>273.06</v>
      </c>
      <c r="CN52" s="185">
        <f t="shared" si="121"/>
        <v>250.92</v>
      </c>
      <c r="CO52" s="185">
        <f t="shared" si="121"/>
        <v>221.4</v>
      </c>
      <c r="CP52" s="185">
        <f t="shared" si="121"/>
        <v>95.94</v>
      </c>
      <c r="CQ52" s="185">
        <f t="shared" si="121"/>
        <v>254.60999999999999</v>
      </c>
      <c r="CR52" s="185">
        <f t="shared" si="121"/>
        <v>103.32</v>
      </c>
      <c r="CS52" s="185">
        <f t="shared" si="121"/>
        <v>95.94</v>
      </c>
      <c r="CT52" s="185">
        <f t="shared" si="121"/>
        <v>103.32</v>
      </c>
      <c r="CU52" s="185">
        <f t="shared" si="121"/>
        <v>136.53</v>
      </c>
      <c r="CV52" s="185">
        <f t="shared" si="121"/>
        <v>140.22</v>
      </c>
      <c r="CW52" s="185">
        <f t="shared" si="121"/>
        <v>121.77</v>
      </c>
      <c r="CX52" s="185">
        <f t="shared" si="121"/>
        <v>92.25</v>
      </c>
      <c r="CY52" s="185">
        <f t="shared" si="121"/>
        <v>84.87</v>
      </c>
      <c r="CZ52" s="185">
        <f t="shared" si="121"/>
        <v>0</v>
      </c>
      <c r="DA52" s="185">
        <f t="shared" si="121"/>
        <v>0</v>
      </c>
      <c r="DB52" s="185">
        <f t="shared" si="121"/>
        <v>0</v>
      </c>
      <c r="DC52" s="185">
        <f t="shared" si="121"/>
        <v>0</v>
      </c>
      <c r="DD52" s="185">
        <f t="shared" si="121"/>
        <v>0</v>
      </c>
      <c r="DE52" s="185">
        <f t="shared" si="121"/>
        <v>0</v>
      </c>
      <c r="DF52" s="185">
        <f t="shared" si="121"/>
        <v>0</v>
      </c>
      <c r="DG52" s="185">
        <f t="shared" si="121"/>
        <v>0</v>
      </c>
      <c r="DH52" s="185">
        <f t="shared" si="121"/>
        <v>0</v>
      </c>
      <c r="DI52" s="185">
        <f t="shared" si="121"/>
        <v>0</v>
      </c>
      <c r="DJ52" s="185">
        <f t="shared" si="121"/>
        <v>0</v>
      </c>
      <c r="DK52" s="185">
        <f t="shared" si="121"/>
        <v>0</v>
      </c>
      <c r="DL52" s="185">
        <f t="shared" si="121"/>
        <v>0</v>
      </c>
      <c r="DM52" s="185">
        <f t="shared" si="121"/>
        <v>0</v>
      </c>
      <c r="DN52" s="185">
        <f t="shared" si="121"/>
        <v>0</v>
      </c>
      <c r="DO52" s="185">
        <f t="shared" si="121"/>
        <v>0</v>
      </c>
      <c r="DP52" s="185">
        <f t="shared" si="121"/>
        <v>0</v>
      </c>
      <c r="DQ52" s="185">
        <f t="shared" si="121"/>
        <v>0</v>
      </c>
      <c r="DR52" s="185">
        <f t="shared" ref="DR52:EY52" si="122">$C$51*DR$8</f>
        <v>0</v>
      </c>
      <c r="DS52" s="185">
        <f t="shared" si="122"/>
        <v>0</v>
      </c>
      <c r="DT52" s="185">
        <f t="shared" si="122"/>
        <v>0</v>
      </c>
      <c r="DU52" s="185">
        <f t="shared" si="122"/>
        <v>0</v>
      </c>
      <c r="DV52" s="185">
        <f t="shared" si="122"/>
        <v>0</v>
      </c>
      <c r="DW52" s="185">
        <f t="shared" si="122"/>
        <v>0</v>
      </c>
      <c r="DX52" s="185">
        <f t="shared" si="122"/>
        <v>0</v>
      </c>
      <c r="DY52" s="185">
        <f t="shared" si="122"/>
        <v>0</v>
      </c>
      <c r="DZ52" s="185">
        <f t="shared" si="122"/>
        <v>0</v>
      </c>
      <c r="EA52" s="185">
        <f t="shared" si="122"/>
        <v>0</v>
      </c>
      <c r="EB52" s="185">
        <f t="shared" si="122"/>
        <v>0</v>
      </c>
      <c r="EC52" s="185">
        <f t="shared" si="122"/>
        <v>0</v>
      </c>
      <c r="ED52" s="185">
        <f t="shared" si="122"/>
        <v>0</v>
      </c>
      <c r="EE52" s="185">
        <f t="shared" si="122"/>
        <v>0</v>
      </c>
      <c r="EF52" s="185">
        <f t="shared" si="122"/>
        <v>0</v>
      </c>
      <c r="EG52" s="185">
        <f t="shared" si="122"/>
        <v>0</v>
      </c>
      <c r="EH52" s="185">
        <f t="shared" si="122"/>
        <v>0</v>
      </c>
      <c r="EI52" s="185">
        <f t="shared" si="122"/>
        <v>0</v>
      </c>
      <c r="EJ52" s="185">
        <f t="shared" si="122"/>
        <v>0</v>
      </c>
      <c r="EK52" s="185">
        <f t="shared" si="122"/>
        <v>0</v>
      </c>
      <c r="EL52" s="185">
        <f t="shared" si="122"/>
        <v>0</v>
      </c>
      <c r="EM52" s="185">
        <f t="shared" si="122"/>
        <v>0</v>
      </c>
      <c r="EN52" s="185">
        <f t="shared" si="122"/>
        <v>0</v>
      </c>
      <c r="EO52" s="185">
        <f t="shared" si="122"/>
        <v>0</v>
      </c>
      <c r="EP52" s="185">
        <f t="shared" si="122"/>
        <v>0</v>
      </c>
      <c r="EQ52" s="185">
        <f t="shared" si="122"/>
        <v>0</v>
      </c>
      <c r="ER52" s="185">
        <f t="shared" si="122"/>
        <v>0</v>
      </c>
      <c r="ES52" s="185">
        <f t="shared" si="122"/>
        <v>0</v>
      </c>
      <c r="ET52" s="185">
        <f t="shared" si="122"/>
        <v>0</v>
      </c>
      <c r="EU52" s="185">
        <f t="shared" si="122"/>
        <v>0</v>
      </c>
      <c r="EV52" s="185">
        <f t="shared" si="122"/>
        <v>0</v>
      </c>
      <c r="EW52" s="185">
        <f t="shared" si="122"/>
        <v>0</v>
      </c>
      <c r="EX52" s="185">
        <f t="shared" si="122"/>
        <v>0</v>
      </c>
      <c r="EY52" s="185">
        <f t="shared" si="122"/>
        <v>0</v>
      </c>
    </row>
    <row r="53" spans="1:155">
      <c r="W53" s="84"/>
    </row>
    <row r="54" spans="1:155">
      <c r="B54" s="89" t="s">
        <v>15</v>
      </c>
      <c r="C54" s="120">
        <f>Calculations!U17</f>
        <v>0.53125</v>
      </c>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9"/>
      <c r="BG54" s="85"/>
      <c r="BV54" s="119"/>
      <c r="BW54" s="85"/>
      <c r="CL54" s="119"/>
      <c r="CM54" s="85"/>
      <c r="DB54" s="119"/>
      <c r="DC54" s="119"/>
      <c r="DD54" s="119"/>
      <c r="DE54" s="119"/>
      <c r="DF54" s="119"/>
      <c r="DG54" s="119"/>
      <c r="DH54" s="119"/>
      <c r="DI54" s="119"/>
      <c r="DJ54" s="119"/>
      <c r="DK54" s="119"/>
      <c r="DL54" s="119"/>
      <c r="DM54" s="119"/>
      <c r="DN54" s="119"/>
      <c r="DO54" s="119"/>
      <c r="DP54" s="119"/>
      <c r="DQ54" s="119"/>
      <c r="DR54" s="119"/>
      <c r="DS54" s="119"/>
      <c r="DT54" s="119"/>
      <c r="DU54" s="119"/>
      <c r="DV54" s="119"/>
      <c r="DW54" s="119"/>
      <c r="DX54" s="119"/>
      <c r="DY54" s="119"/>
      <c r="DZ54" s="119"/>
      <c r="EA54" s="119"/>
      <c r="EB54" s="119"/>
      <c r="EC54" s="119"/>
      <c r="ED54" s="119"/>
      <c r="EE54" s="119"/>
      <c r="EF54" s="119"/>
      <c r="EG54" s="119"/>
      <c r="EH54" s="119"/>
      <c r="EI54" s="119"/>
      <c r="EJ54" s="119"/>
      <c r="EK54" s="119"/>
      <c r="EL54" s="119"/>
      <c r="EM54" s="119"/>
      <c r="EN54" s="119"/>
      <c r="EO54" s="119"/>
      <c r="EP54" s="119"/>
      <c r="EQ54" s="119"/>
      <c r="ER54" s="119"/>
      <c r="ES54" s="119"/>
      <c r="ET54" s="119"/>
      <c r="EU54" s="119"/>
      <c r="EV54" s="119"/>
      <c r="EW54" s="119"/>
      <c r="EX54" s="119"/>
      <c r="EY54" s="119"/>
    </row>
    <row r="55" spans="1:155">
      <c r="B55" s="112" t="s">
        <v>138</v>
      </c>
      <c r="C55" s="186">
        <f t="shared" ref="C55:AH55" si="123">$C$54*C$35</f>
        <v>0</v>
      </c>
      <c r="D55" s="186">
        <f t="shared" si="123"/>
        <v>0</v>
      </c>
      <c r="E55" s="186">
        <f t="shared" si="123"/>
        <v>0</v>
      </c>
      <c r="F55" s="186">
        <f t="shared" si="123"/>
        <v>0</v>
      </c>
      <c r="G55" s="186">
        <f t="shared" si="123"/>
        <v>0</v>
      </c>
      <c r="H55" s="186">
        <f t="shared" si="123"/>
        <v>0</v>
      </c>
      <c r="I55" s="186">
        <f t="shared" si="123"/>
        <v>0</v>
      </c>
      <c r="J55" s="186">
        <f t="shared" si="123"/>
        <v>0</v>
      </c>
      <c r="K55" s="186">
        <f t="shared" si="123"/>
        <v>0</v>
      </c>
      <c r="L55" s="186">
        <f t="shared" si="123"/>
        <v>0</v>
      </c>
      <c r="M55" s="186">
        <f t="shared" si="123"/>
        <v>0</v>
      </c>
      <c r="N55" s="186">
        <f t="shared" si="123"/>
        <v>0</v>
      </c>
      <c r="O55" s="186">
        <f t="shared" si="123"/>
        <v>0</v>
      </c>
      <c r="P55" s="186">
        <f t="shared" si="123"/>
        <v>0</v>
      </c>
      <c r="Q55" s="186">
        <f t="shared" si="123"/>
        <v>0</v>
      </c>
      <c r="R55" s="186">
        <f t="shared" si="123"/>
        <v>0</v>
      </c>
      <c r="S55" s="186">
        <f t="shared" si="123"/>
        <v>0</v>
      </c>
      <c r="T55" s="186">
        <f t="shared" si="123"/>
        <v>0</v>
      </c>
      <c r="U55" s="186">
        <f t="shared" si="123"/>
        <v>0</v>
      </c>
      <c r="V55" s="186">
        <f t="shared" si="123"/>
        <v>0</v>
      </c>
      <c r="W55" s="186">
        <f t="shared" si="123"/>
        <v>1.59375</v>
      </c>
      <c r="X55" s="186">
        <f t="shared" si="123"/>
        <v>5.84375</v>
      </c>
      <c r="Y55" s="186">
        <f t="shared" si="123"/>
        <v>5.84375</v>
      </c>
      <c r="Z55" s="186">
        <f t="shared" si="123"/>
        <v>6.90625</v>
      </c>
      <c r="AA55" s="186">
        <f t="shared" si="123"/>
        <v>20.71875</v>
      </c>
      <c r="AB55" s="186">
        <f t="shared" si="123"/>
        <v>21.78125</v>
      </c>
      <c r="AC55" s="186">
        <f t="shared" si="123"/>
        <v>21.78125</v>
      </c>
      <c r="AD55" s="186">
        <f t="shared" si="123"/>
        <v>29.21875</v>
      </c>
      <c r="AE55" s="186">
        <f t="shared" si="123"/>
        <v>29.21875</v>
      </c>
      <c r="AF55" s="186">
        <f t="shared" si="123"/>
        <v>43.03125</v>
      </c>
      <c r="AG55" s="186">
        <f t="shared" si="123"/>
        <v>48.34375</v>
      </c>
      <c r="AH55" s="186">
        <f t="shared" si="123"/>
        <v>55.25</v>
      </c>
      <c r="AI55" s="186">
        <f t="shared" ref="AI55:CT55" si="124">$C$54*AI$35</f>
        <v>57.375</v>
      </c>
      <c r="AJ55" s="186">
        <f t="shared" si="124"/>
        <v>58.4375</v>
      </c>
      <c r="AK55" s="186">
        <f t="shared" si="124"/>
        <v>61.625</v>
      </c>
      <c r="AL55" s="186">
        <f t="shared" si="124"/>
        <v>69.0625</v>
      </c>
      <c r="AM55" s="186">
        <f t="shared" si="124"/>
        <v>69.59375</v>
      </c>
      <c r="AN55" s="186">
        <f t="shared" si="124"/>
        <v>92.4375</v>
      </c>
      <c r="AO55" s="186">
        <f t="shared" si="124"/>
        <v>97.75</v>
      </c>
      <c r="AP55" s="186">
        <f t="shared" si="124"/>
        <v>120.0625</v>
      </c>
      <c r="AQ55" s="186">
        <f t="shared" si="124"/>
        <v>117.9375</v>
      </c>
      <c r="AR55" s="186">
        <f t="shared" si="124"/>
        <v>127.5</v>
      </c>
      <c r="AS55" s="186">
        <f t="shared" si="124"/>
        <v>135.46875</v>
      </c>
      <c r="AT55" s="186">
        <f t="shared" si="124"/>
        <v>150.34375</v>
      </c>
      <c r="AU55" s="186">
        <f t="shared" si="124"/>
        <v>165.75</v>
      </c>
      <c r="AV55" s="186">
        <f t="shared" si="124"/>
        <v>169.46875</v>
      </c>
      <c r="AW55" s="186">
        <f t="shared" si="124"/>
        <v>176.90625</v>
      </c>
      <c r="AX55" s="186">
        <f t="shared" si="124"/>
        <v>178.5</v>
      </c>
      <c r="AY55" s="186">
        <f t="shared" si="124"/>
        <v>183.28125</v>
      </c>
      <c r="AZ55" s="186">
        <f t="shared" si="124"/>
        <v>190.71875</v>
      </c>
      <c r="BA55" s="186">
        <f t="shared" si="124"/>
        <v>179.5625</v>
      </c>
      <c r="BB55" s="186">
        <f t="shared" si="124"/>
        <v>180.625</v>
      </c>
      <c r="BC55" s="186">
        <f t="shared" si="124"/>
        <v>170</v>
      </c>
      <c r="BD55" s="186">
        <f t="shared" si="124"/>
        <v>176.375</v>
      </c>
      <c r="BE55" s="186">
        <f t="shared" si="124"/>
        <v>176.90625</v>
      </c>
      <c r="BF55" s="186">
        <f t="shared" si="124"/>
        <v>168.40625</v>
      </c>
      <c r="BG55" s="186">
        <f t="shared" si="124"/>
        <v>153</v>
      </c>
      <c r="BH55" s="186">
        <f t="shared" si="124"/>
        <v>139.71875</v>
      </c>
      <c r="BI55" s="186">
        <f t="shared" si="124"/>
        <v>140.78125</v>
      </c>
      <c r="BJ55" s="186">
        <f t="shared" si="124"/>
        <v>137.59375</v>
      </c>
      <c r="BK55" s="186">
        <f t="shared" si="124"/>
        <v>139.71875</v>
      </c>
      <c r="BL55" s="186">
        <f t="shared" si="124"/>
        <v>136.53125</v>
      </c>
      <c r="BM55" s="186">
        <f t="shared" si="124"/>
        <v>132.8125</v>
      </c>
      <c r="BN55" s="186">
        <f t="shared" si="124"/>
        <v>114.21875</v>
      </c>
      <c r="BO55" s="186">
        <f t="shared" si="124"/>
        <v>120.59375</v>
      </c>
      <c r="BP55" s="186">
        <f t="shared" si="124"/>
        <v>127.5</v>
      </c>
      <c r="BQ55" s="186">
        <f t="shared" si="124"/>
        <v>122.71875</v>
      </c>
      <c r="BR55" s="186">
        <f t="shared" si="124"/>
        <v>127.5</v>
      </c>
      <c r="BS55" s="186">
        <f t="shared" si="124"/>
        <v>126.96875</v>
      </c>
      <c r="BT55" s="186">
        <f t="shared" si="124"/>
        <v>128.03125</v>
      </c>
      <c r="BU55" s="186">
        <f t="shared" si="124"/>
        <v>132.28125</v>
      </c>
      <c r="BV55" s="186">
        <f t="shared" si="124"/>
        <v>163.09375</v>
      </c>
      <c r="BW55" s="186">
        <f t="shared" si="124"/>
        <v>163.625</v>
      </c>
      <c r="BX55" s="186">
        <f t="shared" si="124"/>
        <v>163.625</v>
      </c>
      <c r="BY55" s="186">
        <f t="shared" si="124"/>
        <v>158.3125</v>
      </c>
      <c r="BZ55" s="186">
        <f t="shared" si="124"/>
        <v>173.1875</v>
      </c>
      <c r="CA55" s="186">
        <f t="shared" si="124"/>
        <v>181.6875</v>
      </c>
      <c r="CB55" s="186">
        <f t="shared" si="124"/>
        <v>171.0625</v>
      </c>
      <c r="CC55" s="186">
        <f t="shared" si="124"/>
        <v>163.625</v>
      </c>
      <c r="CD55" s="186">
        <f t="shared" si="124"/>
        <v>198.15625</v>
      </c>
      <c r="CE55" s="186">
        <f t="shared" si="124"/>
        <v>197.625</v>
      </c>
      <c r="CF55" s="186">
        <f t="shared" si="124"/>
        <v>199.21875</v>
      </c>
      <c r="CG55" s="186">
        <f t="shared" si="124"/>
        <v>216.21875</v>
      </c>
      <c r="CH55" s="186">
        <f t="shared" si="124"/>
        <v>222.59375</v>
      </c>
      <c r="CI55" s="186">
        <f t="shared" si="124"/>
        <v>192.84375</v>
      </c>
      <c r="CJ55" s="186">
        <f t="shared" si="124"/>
        <v>205.59375</v>
      </c>
      <c r="CK55" s="186">
        <f t="shared" si="124"/>
        <v>210.375</v>
      </c>
      <c r="CL55" s="186">
        <f t="shared" si="124"/>
        <v>225.25</v>
      </c>
      <c r="CM55" s="186">
        <f t="shared" si="124"/>
        <v>232.6875</v>
      </c>
      <c r="CN55" s="186">
        <f t="shared" si="124"/>
        <v>256.59375</v>
      </c>
      <c r="CO55" s="186">
        <f t="shared" si="124"/>
        <v>289.53125</v>
      </c>
      <c r="CP55" s="186">
        <f t="shared" si="124"/>
        <v>310.25</v>
      </c>
      <c r="CQ55" s="186">
        <f t="shared" si="124"/>
        <v>282.625</v>
      </c>
      <c r="CR55" s="186">
        <f t="shared" si="124"/>
        <v>304.9375</v>
      </c>
      <c r="CS55" s="186">
        <f t="shared" si="124"/>
        <v>305.46875</v>
      </c>
      <c r="CT55" s="186">
        <f t="shared" si="124"/>
        <v>296.4375</v>
      </c>
      <c r="CU55" s="186">
        <f t="shared" ref="CU55:EY55" si="125">$C$54*CU$35</f>
        <v>291.65625</v>
      </c>
      <c r="CV55" s="186">
        <f t="shared" si="125"/>
        <v>303.34375</v>
      </c>
      <c r="CW55" s="186">
        <f t="shared" si="125"/>
        <v>303.34375</v>
      </c>
      <c r="CX55" s="186">
        <f t="shared" si="125"/>
        <v>304.9375</v>
      </c>
      <c r="CY55" s="186">
        <f t="shared" si="125"/>
        <v>299.625</v>
      </c>
      <c r="CZ55" s="186">
        <f t="shared" si="125"/>
        <v>284.21875</v>
      </c>
      <c r="DA55" s="186">
        <f t="shared" si="125"/>
        <v>244.90625</v>
      </c>
      <c r="DB55" s="186">
        <f t="shared" si="125"/>
        <v>208.78125</v>
      </c>
      <c r="DC55" s="186">
        <f t="shared" si="125"/>
        <v>176.90625</v>
      </c>
      <c r="DD55" s="186">
        <f t="shared" si="125"/>
        <v>163.09375</v>
      </c>
      <c r="DE55" s="186">
        <f t="shared" si="125"/>
        <v>126.4375</v>
      </c>
      <c r="DF55" s="186">
        <f t="shared" si="125"/>
        <v>111.5625</v>
      </c>
      <c r="DG55" s="186">
        <f t="shared" si="125"/>
        <v>97.75</v>
      </c>
      <c r="DH55" s="186">
        <f t="shared" si="125"/>
        <v>82.875</v>
      </c>
      <c r="DI55" s="186">
        <f t="shared" si="125"/>
        <v>63.21875</v>
      </c>
      <c r="DJ55" s="186">
        <f t="shared" si="125"/>
        <v>43.03125</v>
      </c>
      <c r="DK55" s="186">
        <f t="shared" si="125"/>
        <v>25.5</v>
      </c>
      <c r="DL55" s="186">
        <f t="shared" si="125"/>
        <v>12.21875</v>
      </c>
      <c r="DM55" s="186">
        <f t="shared" si="125"/>
        <v>0</v>
      </c>
      <c r="DN55" s="186">
        <f t="shared" si="125"/>
        <v>0</v>
      </c>
      <c r="DO55" s="186">
        <f t="shared" si="125"/>
        <v>0</v>
      </c>
      <c r="DP55" s="186">
        <f t="shared" si="125"/>
        <v>0</v>
      </c>
      <c r="DQ55" s="186">
        <f t="shared" si="125"/>
        <v>0</v>
      </c>
      <c r="DR55" s="186">
        <f t="shared" si="125"/>
        <v>0</v>
      </c>
      <c r="DS55" s="186">
        <f t="shared" si="125"/>
        <v>0</v>
      </c>
      <c r="DT55" s="186">
        <f t="shared" si="125"/>
        <v>0</v>
      </c>
      <c r="DU55" s="186">
        <f t="shared" si="125"/>
        <v>0</v>
      </c>
      <c r="DV55" s="186">
        <f t="shared" si="125"/>
        <v>0</v>
      </c>
      <c r="DW55" s="186">
        <f t="shared" si="125"/>
        <v>0</v>
      </c>
      <c r="DX55" s="186">
        <f t="shared" si="125"/>
        <v>0</v>
      </c>
      <c r="DY55" s="186">
        <f t="shared" si="125"/>
        <v>0</v>
      </c>
      <c r="DZ55" s="186">
        <f t="shared" si="125"/>
        <v>0</v>
      </c>
      <c r="EA55" s="186">
        <f t="shared" si="125"/>
        <v>0</v>
      </c>
      <c r="EB55" s="186">
        <f t="shared" si="125"/>
        <v>0</v>
      </c>
      <c r="EC55" s="186">
        <f t="shared" si="125"/>
        <v>0</v>
      </c>
      <c r="ED55" s="186">
        <f t="shared" si="125"/>
        <v>0</v>
      </c>
      <c r="EE55" s="186">
        <f t="shared" si="125"/>
        <v>0</v>
      </c>
      <c r="EF55" s="186">
        <f t="shared" si="125"/>
        <v>0</v>
      </c>
      <c r="EG55" s="186">
        <f t="shared" si="125"/>
        <v>0</v>
      </c>
      <c r="EH55" s="186">
        <f t="shared" si="125"/>
        <v>0</v>
      </c>
      <c r="EI55" s="186">
        <f t="shared" si="125"/>
        <v>0</v>
      </c>
      <c r="EJ55" s="186">
        <f t="shared" si="125"/>
        <v>0</v>
      </c>
      <c r="EK55" s="186">
        <f t="shared" si="125"/>
        <v>0</v>
      </c>
      <c r="EL55" s="186">
        <f t="shared" si="125"/>
        <v>0</v>
      </c>
      <c r="EM55" s="186">
        <f t="shared" si="125"/>
        <v>0</v>
      </c>
      <c r="EN55" s="186">
        <f t="shared" si="125"/>
        <v>0</v>
      </c>
      <c r="EO55" s="186">
        <f t="shared" si="125"/>
        <v>0</v>
      </c>
      <c r="EP55" s="186">
        <f t="shared" si="125"/>
        <v>0</v>
      </c>
      <c r="EQ55" s="186">
        <f t="shared" si="125"/>
        <v>0</v>
      </c>
      <c r="ER55" s="186">
        <f t="shared" si="125"/>
        <v>0</v>
      </c>
      <c r="ES55" s="186">
        <f t="shared" si="125"/>
        <v>0</v>
      </c>
      <c r="ET55" s="186">
        <f t="shared" si="125"/>
        <v>0</v>
      </c>
      <c r="EU55" s="186">
        <f t="shared" si="125"/>
        <v>0</v>
      </c>
      <c r="EV55" s="186">
        <f t="shared" si="125"/>
        <v>0</v>
      </c>
      <c r="EW55" s="186">
        <f t="shared" si="125"/>
        <v>0</v>
      </c>
      <c r="EX55" s="186">
        <f t="shared" si="125"/>
        <v>0</v>
      </c>
      <c r="EY55" s="186">
        <f t="shared" si="125"/>
        <v>0</v>
      </c>
    </row>
    <row r="56" spans="1:155">
      <c r="B56" s="85"/>
      <c r="C56" s="85"/>
      <c r="D56" s="85"/>
      <c r="E56" s="85"/>
      <c r="F56" s="85"/>
      <c r="G56" s="85"/>
      <c r="H56" s="85"/>
      <c r="I56" s="85"/>
      <c r="J56" s="85"/>
      <c r="K56" s="85"/>
      <c r="L56" s="85"/>
      <c r="M56" s="85"/>
      <c r="N56" s="85"/>
      <c r="O56" s="85"/>
      <c r="P56" s="85"/>
      <c r="Q56" s="85"/>
      <c r="R56" s="85"/>
      <c r="S56" s="85"/>
      <c r="T56" s="85"/>
      <c r="U56" s="85"/>
      <c r="V56" s="85"/>
      <c r="X56" s="85"/>
      <c r="Y56" s="85"/>
      <c r="Z56" s="85"/>
      <c r="AA56" s="85"/>
      <c r="AB56" s="85"/>
      <c r="AC56" s="85"/>
      <c r="AD56" s="85"/>
      <c r="AE56" s="85"/>
      <c r="AF56" s="85"/>
      <c r="AG56" s="85"/>
      <c r="AH56" s="85"/>
      <c r="AI56" s="85"/>
      <c r="AJ56" s="85"/>
      <c r="AK56" s="85"/>
      <c r="AL56" s="85"/>
      <c r="AM56" s="85"/>
      <c r="AN56" s="85"/>
      <c r="AO56" s="85"/>
      <c r="AP56" s="85"/>
      <c r="AQ56" s="85"/>
      <c r="AR56" s="85"/>
      <c r="AS56" s="85"/>
      <c r="AT56" s="85"/>
      <c r="AU56" s="85"/>
      <c r="AV56" s="85"/>
      <c r="AW56" s="85"/>
      <c r="AX56" s="85"/>
      <c r="AY56" s="85"/>
      <c r="AZ56" s="85"/>
      <c r="BA56" s="85"/>
      <c r="BB56" s="85"/>
      <c r="BC56" s="85"/>
      <c r="BD56" s="85"/>
      <c r="BE56" s="85"/>
      <c r="BF56" s="85"/>
      <c r="BG56" s="85"/>
      <c r="BV56" s="85"/>
      <c r="BW56" s="85"/>
      <c r="CL56" s="85"/>
      <c r="CM56" s="85"/>
      <c r="DB56" s="85"/>
      <c r="DC56" s="85"/>
      <c r="DD56" s="85"/>
      <c r="DE56" s="85"/>
      <c r="DF56" s="85"/>
      <c r="DG56" s="85"/>
      <c r="DH56" s="85"/>
      <c r="DI56" s="85"/>
      <c r="DJ56" s="85"/>
      <c r="DK56" s="85"/>
      <c r="DL56" s="85"/>
      <c r="DM56" s="85"/>
      <c r="DN56" s="85"/>
      <c r="DO56" s="85"/>
      <c r="DP56" s="85"/>
      <c r="DQ56" s="85"/>
      <c r="DR56" s="85"/>
      <c r="DS56" s="85"/>
      <c r="DT56" s="85"/>
      <c r="DU56" s="85"/>
      <c r="DV56" s="85"/>
      <c r="DW56" s="85"/>
      <c r="DX56" s="85"/>
      <c r="DY56" s="85"/>
      <c r="DZ56" s="85"/>
      <c r="EA56" s="85"/>
      <c r="EB56" s="85"/>
      <c r="EC56" s="85"/>
      <c r="ED56" s="85"/>
      <c r="EE56" s="85"/>
      <c r="EF56" s="85"/>
      <c r="EG56" s="85"/>
      <c r="EH56" s="85"/>
      <c r="EI56" s="85"/>
      <c r="EJ56" s="85"/>
      <c r="EK56" s="85"/>
      <c r="EL56" s="85"/>
      <c r="EM56" s="85"/>
      <c r="EN56" s="85"/>
      <c r="EO56" s="85"/>
      <c r="EP56" s="85"/>
      <c r="EQ56" s="85"/>
      <c r="ER56" s="85"/>
      <c r="ES56" s="85"/>
      <c r="ET56" s="85"/>
      <c r="EU56" s="85"/>
      <c r="EV56" s="85"/>
      <c r="EW56" s="85"/>
      <c r="EX56" s="85"/>
      <c r="EY56" s="85"/>
    </row>
    <row r="57" spans="1:155">
      <c r="B57" s="122" t="s">
        <v>16</v>
      </c>
      <c r="C57" s="187">
        <f>ROUNDUP(C46+C49, 1)</f>
        <v>0</v>
      </c>
      <c r="D57" s="187">
        <f t="shared" ref="D57:AH57" si="126">ROUNDUP(D46+D49, 1)</f>
        <v>0</v>
      </c>
      <c r="E57" s="187">
        <f t="shared" si="126"/>
        <v>0</v>
      </c>
      <c r="F57" s="187">
        <f t="shared" si="126"/>
        <v>0</v>
      </c>
      <c r="G57" s="187">
        <f t="shared" si="126"/>
        <v>0</v>
      </c>
      <c r="H57" s="187">
        <f t="shared" si="126"/>
        <v>0</v>
      </c>
      <c r="I57" s="187">
        <f t="shared" si="126"/>
        <v>0</v>
      </c>
      <c r="J57" s="187">
        <f t="shared" si="126"/>
        <v>0</v>
      </c>
      <c r="K57" s="187">
        <f t="shared" si="126"/>
        <v>0</v>
      </c>
      <c r="L57" s="187">
        <f t="shared" si="126"/>
        <v>0</v>
      </c>
      <c r="M57" s="187">
        <f t="shared" si="126"/>
        <v>0</v>
      </c>
      <c r="N57" s="187">
        <f t="shared" si="126"/>
        <v>0</v>
      </c>
      <c r="O57" s="187">
        <f t="shared" si="126"/>
        <v>0</v>
      </c>
      <c r="P57" s="187">
        <f t="shared" si="126"/>
        <v>0</v>
      </c>
      <c r="Q57" s="187">
        <f t="shared" si="126"/>
        <v>0</v>
      </c>
      <c r="R57" s="187">
        <f t="shared" si="126"/>
        <v>0</v>
      </c>
      <c r="S57" s="187">
        <f t="shared" si="126"/>
        <v>0</v>
      </c>
      <c r="T57" s="187">
        <f t="shared" si="126"/>
        <v>0</v>
      </c>
      <c r="U57" s="187">
        <f t="shared" si="126"/>
        <v>0</v>
      </c>
      <c r="V57" s="187">
        <f t="shared" si="126"/>
        <v>6.8</v>
      </c>
      <c r="W57" s="187">
        <f t="shared" si="126"/>
        <v>18.8</v>
      </c>
      <c r="X57" s="187">
        <f t="shared" si="126"/>
        <v>2.8000000000000003</v>
      </c>
      <c r="Y57" s="187">
        <f t="shared" si="126"/>
        <v>7.3</v>
      </c>
      <c r="Z57" s="187">
        <f t="shared" si="126"/>
        <v>61.800000000000004</v>
      </c>
      <c r="AA57" s="187">
        <f t="shared" si="126"/>
        <v>14.299999999999999</v>
      </c>
      <c r="AB57" s="187">
        <f t="shared" si="126"/>
        <v>10.299999999999999</v>
      </c>
      <c r="AC57" s="187">
        <f t="shared" si="126"/>
        <v>41.800000000000004</v>
      </c>
      <c r="AD57" s="187">
        <f t="shared" si="126"/>
        <v>13.799999999999999</v>
      </c>
      <c r="AE57" s="187">
        <f t="shared" si="126"/>
        <v>72.3</v>
      </c>
      <c r="AF57" s="187">
        <f t="shared" si="126"/>
        <v>42.7</v>
      </c>
      <c r="AG57" s="187">
        <f t="shared" si="126"/>
        <v>52</v>
      </c>
      <c r="AH57" s="187">
        <f t="shared" si="126"/>
        <v>35</v>
      </c>
      <c r="AI57" s="187">
        <f t="shared" ref="AI57:BE57" si="127">ROUNDUP(AI46+AI49, 1)</f>
        <v>38.200000000000003</v>
      </c>
      <c r="AJ57" s="187">
        <f t="shared" si="127"/>
        <v>59</v>
      </c>
      <c r="AK57" s="187">
        <f t="shared" si="127"/>
        <v>60.5</v>
      </c>
      <c r="AL57" s="187">
        <f t="shared" si="127"/>
        <v>39.200000000000003</v>
      </c>
      <c r="AM57" s="187">
        <f t="shared" si="127"/>
        <v>187.9</v>
      </c>
      <c r="AN57" s="187">
        <f t="shared" si="127"/>
        <v>70.399999999999991</v>
      </c>
      <c r="AO57" s="187">
        <f t="shared" si="127"/>
        <v>140.4</v>
      </c>
      <c r="AP57" s="187">
        <f t="shared" si="127"/>
        <v>78.899999999999991</v>
      </c>
      <c r="AQ57" s="187">
        <f t="shared" si="127"/>
        <v>95.899999999999991</v>
      </c>
      <c r="AR57" s="187">
        <f t="shared" si="127"/>
        <v>152.1</v>
      </c>
      <c r="AS57" s="187">
        <f t="shared" si="127"/>
        <v>149.1</v>
      </c>
      <c r="AT57" s="187">
        <f t="shared" si="127"/>
        <v>165.1</v>
      </c>
      <c r="AU57" s="187">
        <f t="shared" si="127"/>
        <v>102.5</v>
      </c>
      <c r="AV57" s="187">
        <f t="shared" si="127"/>
        <v>122.3</v>
      </c>
      <c r="AW57" s="187">
        <f t="shared" si="127"/>
        <v>121.3</v>
      </c>
      <c r="AX57" s="187">
        <f t="shared" si="127"/>
        <v>135.5</v>
      </c>
      <c r="AY57" s="187">
        <f t="shared" si="127"/>
        <v>124.3</v>
      </c>
      <c r="AZ57" s="187">
        <f t="shared" si="127"/>
        <v>197.5</v>
      </c>
      <c r="BA57" s="187">
        <f t="shared" si="127"/>
        <v>115.8</v>
      </c>
      <c r="BB57" s="187">
        <f t="shared" si="127"/>
        <v>134.29999999999998</v>
      </c>
      <c r="BC57" s="187">
        <f t="shared" si="127"/>
        <v>129.29999999999998</v>
      </c>
      <c r="BD57" s="187">
        <f t="shared" si="127"/>
        <v>125.5</v>
      </c>
      <c r="BE57" s="187">
        <f t="shared" si="127"/>
        <v>139.29999999999998</v>
      </c>
      <c r="BF57" s="187">
        <f t="shared" ref="BF57:BH57" si="128">ROUNDUP(BF46+BF49, 1)</f>
        <v>99.3</v>
      </c>
      <c r="BG57" s="187">
        <f t="shared" si="128"/>
        <v>110.1</v>
      </c>
      <c r="BH57" s="187">
        <f t="shared" si="128"/>
        <v>94.8</v>
      </c>
      <c r="BI57" s="187">
        <f t="shared" ref="BI57:DB57" si="129">ROUNDUP(BI46+BI49, 1)</f>
        <v>95.3</v>
      </c>
      <c r="BJ57" s="187">
        <f t="shared" si="129"/>
        <v>111.8</v>
      </c>
      <c r="BK57" s="187">
        <f t="shared" si="129"/>
        <v>103.8</v>
      </c>
      <c r="BL57" s="187">
        <f t="shared" si="129"/>
        <v>86.6</v>
      </c>
      <c r="BM57" s="187">
        <f t="shared" si="129"/>
        <v>91.6</v>
      </c>
      <c r="BN57" s="187">
        <f t="shared" si="129"/>
        <v>112.1</v>
      </c>
      <c r="BO57" s="187">
        <f t="shared" si="129"/>
        <v>135.4</v>
      </c>
      <c r="BP57" s="187">
        <f t="shared" si="129"/>
        <v>89.1</v>
      </c>
      <c r="BQ57" s="187">
        <f t="shared" si="129"/>
        <v>120.6</v>
      </c>
      <c r="BR57" s="187">
        <f t="shared" si="129"/>
        <v>113.8</v>
      </c>
      <c r="BS57" s="187">
        <f t="shared" si="129"/>
        <v>84.399999999999991</v>
      </c>
      <c r="BT57" s="187">
        <f t="shared" si="129"/>
        <v>116.3</v>
      </c>
      <c r="BU57" s="187">
        <f t="shared" si="129"/>
        <v>221.79999999999998</v>
      </c>
      <c r="BV57" s="187">
        <f t="shared" si="129"/>
        <v>108</v>
      </c>
      <c r="BW57" s="187">
        <f t="shared" si="129"/>
        <v>124</v>
      </c>
      <c r="BX57" s="187">
        <f t="shared" si="129"/>
        <v>92.5</v>
      </c>
      <c r="BY57" s="187">
        <f t="shared" si="129"/>
        <v>159.79999999999998</v>
      </c>
      <c r="BZ57" s="187">
        <f t="shared" si="129"/>
        <v>146.5</v>
      </c>
      <c r="CA57" s="187">
        <f t="shared" si="129"/>
        <v>98.8</v>
      </c>
      <c r="CB57" s="187">
        <f t="shared" si="129"/>
        <v>127.5</v>
      </c>
      <c r="CC57" s="187">
        <f t="shared" si="129"/>
        <v>252.29999999999998</v>
      </c>
      <c r="CD57" s="187">
        <f t="shared" si="129"/>
        <v>153.69999999999999</v>
      </c>
      <c r="CE57" s="187">
        <f t="shared" si="129"/>
        <v>153.5</v>
      </c>
      <c r="CF57" s="187">
        <f t="shared" si="129"/>
        <v>190.2</v>
      </c>
      <c r="CG57" s="187">
        <f t="shared" si="129"/>
        <v>184.7</v>
      </c>
      <c r="CH57" s="187">
        <f t="shared" si="129"/>
        <v>138.19999999999999</v>
      </c>
      <c r="CI57" s="187">
        <f t="shared" si="129"/>
        <v>176</v>
      </c>
      <c r="CJ57" s="187">
        <f t="shared" si="129"/>
        <v>164</v>
      </c>
      <c r="CK57" s="187">
        <f t="shared" si="129"/>
        <v>177.5</v>
      </c>
      <c r="CL57" s="187">
        <f t="shared" si="129"/>
        <v>222.7</v>
      </c>
      <c r="CM57" s="187">
        <f t="shared" si="129"/>
        <v>275.70000000000005</v>
      </c>
      <c r="CN57" s="187">
        <f t="shared" si="129"/>
        <v>273.40000000000003</v>
      </c>
      <c r="CO57" s="187">
        <f t="shared" si="129"/>
        <v>270.8</v>
      </c>
      <c r="CP57" s="187">
        <f t="shared" si="129"/>
        <v>204.1</v>
      </c>
      <c r="CQ57" s="187">
        <f t="shared" si="129"/>
        <v>287.90000000000003</v>
      </c>
      <c r="CR57" s="187">
        <f t="shared" si="129"/>
        <v>206.1</v>
      </c>
      <c r="CS57" s="187">
        <f t="shared" si="129"/>
        <v>201.79999999999998</v>
      </c>
      <c r="CT57" s="187">
        <f t="shared" si="129"/>
        <v>202.1</v>
      </c>
      <c r="CU57" s="187">
        <f t="shared" si="129"/>
        <v>220.1</v>
      </c>
      <c r="CV57" s="187">
        <f t="shared" si="129"/>
        <v>227.79999999999998</v>
      </c>
      <c r="CW57" s="187">
        <f t="shared" si="129"/>
        <v>216.6</v>
      </c>
      <c r="CX57" s="187">
        <f t="shared" si="129"/>
        <v>199.29999999999998</v>
      </c>
      <c r="CY57" s="187">
        <f t="shared" si="129"/>
        <v>192.29999999999998</v>
      </c>
      <c r="CZ57" s="187">
        <f t="shared" si="129"/>
        <v>133.4</v>
      </c>
      <c r="DA57" s="187">
        <f t="shared" si="129"/>
        <v>114.89999999999999</v>
      </c>
      <c r="DB57" s="187">
        <f t="shared" si="129"/>
        <v>98</v>
      </c>
      <c r="DC57" s="187">
        <f t="shared" ref="DC57:DL57" si="130">ROUNDUP(DC46+DC49, 1)</f>
        <v>83</v>
      </c>
      <c r="DD57" s="187">
        <f t="shared" si="130"/>
        <v>76.5</v>
      </c>
      <c r="DE57" s="187">
        <f t="shared" si="130"/>
        <v>59.4</v>
      </c>
      <c r="DF57" s="187">
        <f t="shared" si="130"/>
        <v>52.4</v>
      </c>
      <c r="DG57" s="187">
        <f t="shared" si="130"/>
        <v>45.9</v>
      </c>
      <c r="DH57" s="187">
        <f t="shared" si="130"/>
        <v>38.9</v>
      </c>
      <c r="DI57" s="187">
        <f t="shared" si="130"/>
        <v>29.700000000000003</v>
      </c>
      <c r="DJ57" s="187">
        <f t="shared" si="130"/>
        <v>20.200000000000003</v>
      </c>
      <c r="DK57" s="187">
        <f t="shared" si="130"/>
        <v>12</v>
      </c>
      <c r="DL57" s="187">
        <f t="shared" si="130"/>
        <v>5.8</v>
      </c>
      <c r="DM57" s="187">
        <f t="shared" ref="DM57:EY57" si="131">ROUNDUP(DM46+DM49, 1)</f>
        <v>0</v>
      </c>
      <c r="DN57" s="187">
        <f t="shared" si="131"/>
        <v>0</v>
      </c>
      <c r="DO57" s="187">
        <f t="shared" si="131"/>
        <v>0</v>
      </c>
      <c r="DP57" s="187">
        <f t="shared" si="131"/>
        <v>0</v>
      </c>
      <c r="DQ57" s="187">
        <f t="shared" si="131"/>
        <v>0</v>
      </c>
      <c r="DR57" s="187">
        <f t="shared" si="131"/>
        <v>0</v>
      </c>
      <c r="DS57" s="187">
        <f t="shared" si="131"/>
        <v>0</v>
      </c>
      <c r="DT57" s="187">
        <f t="shared" si="131"/>
        <v>0</v>
      </c>
      <c r="DU57" s="187">
        <f t="shared" si="131"/>
        <v>0</v>
      </c>
      <c r="DV57" s="187">
        <f t="shared" si="131"/>
        <v>0</v>
      </c>
      <c r="DW57" s="187">
        <f t="shared" si="131"/>
        <v>0</v>
      </c>
      <c r="DX57" s="187">
        <f t="shared" si="131"/>
        <v>0</v>
      </c>
      <c r="DY57" s="187">
        <f t="shared" si="131"/>
        <v>0</v>
      </c>
      <c r="DZ57" s="187">
        <f t="shared" si="131"/>
        <v>0</v>
      </c>
      <c r="EA57" s="187">
        <f t="shared" si="131"/>
        <v>0</v>
      </c>
      <c r="EB57" s="187">
        <f t="shared" si="131"/>
        <v>0</v>
      </c>
      <c r="EC57" s="187">
        <f t="shared" si="131"/>
        <v>0</v>
      </c>
      <c r="ED57" s="187">
        <f t="shared" si="131"/>
        <v>0</v>
      </c>
      <c r="EE57" s="187">
        <f t="shared" si="131"/>
        <v>0</v>
      </c>
      <c r="EF57" s="187">
        <f t="shared" si="131"/>
        <v>0</v>
      </c>
      <c r="EG57" s="187">
        <f t="shared" si="131"/>
        <v>0</v>
      </c>
      <c r="EH57" s="187">
        <f t="shared" si="131"/>
        <v>0</v>
      </c>
      <c r="EI57" s="187">
        <f t="shared" si="131"/>
        <v>0</v>
      </c>
      <c r="EJ57" s="187">
        <f t="shared" si="131"/>
        <v>0</v>
      </c>
      <c r="EK57" s="187">
        <f t="shared" si="131"/>
        <v>0</v>
      </c>
      <c r="EL57" s="187">
        <f t="shared" si="131"/>
        <v>0</v>
      </c>
      <c r="EM57" s="187">
        <f t="shared" si="131"/>
        <v>0</v>
      </c>
      <c r="EN57" s="187">
        <f t="shared" si="131"/>
        <v>0</v>
      </c>
      <c r="EO57" s="187">
        <f t="shared" si="131"/>
        <v>0</v>
      </c>
      <c r="EP57" s="187">
        <f t="shared" si="131"/>
        <v>0</v>
      </c>
      <c r="EQ57" s="187">
        <f t="shared" si="131"/>
        <v>0</v>
      </c>
      <c r="ER57" s="187">
        <f t="shared" si="131"/>
        <v>0</v>
      </c>
      <c r="ES57" s="187">
        <f t="shared" si="131"/>
        <v>0</v>
      </c>
      <c r="ET57" s="187">
        <f t="shared" si="131"/>
        <v>0</v>
      </c>
      <c r="EU57" s="187">
        <f t="shared" si="131"/>
        <v>0</v>
      </c>
      <c r="EV57" s="187">
        <f t="shared" si="131"/>
        <v>0</v>
      </c>
      <c r="EW57" s="187">
        <f t="shared" si="131"/>
        <v>0</v>
      </c>
      <c r="EX57" s="187">
        <f t="shared" si="131"/>
        <v>0</v>
      </c>
      <c r="EY57" s="187">
        <f t="shared" si="131"/>
        <v>0</v>
      </c>
    </row>
    <row r="58" spans="1:155">
      <c r="A58" s="88"/>
      <c r="B58" s="124" t="s">
        <v>17</v>
      </c>
      <c r="C58" s="186">
        <f t="shared" ref="C58:AH58" si="132">ROUNDUP(C39+C42, 1)</f>
        <v>0</v>
      </c>
      <c r="D58" s="186">
        <f t="shared" si="132"/>
        <v>0</v>
      </c>
      <c r="E58" s="186">
        <f t="shared" si="132"/>
        <v>0</v>
      </c>
      <c r="F58" s="186">
        <f t="shared" si="132"/>
        <v>0</v>
      </c>
      <c r="G58" s="186">
        <f t="shared" si="132"/>
        <v>0</v>
      </c>
      <c r="H58" s="186">
        <f t="shared" si="132"/>
        <v>0</v>
      </c>
      <c r="I58" s="186">
        <f t="shared" si="132"/>
        <v>0</v>
      </c>
      <c r="J58" s="186">
        <f t="shared" si="132"/>
        <v>0</v>
      </c>
      <c r="K58" s="186">
        <f t="shared" si="132"/>
        <v>0</v>
      </c>
      <c r="L58" s="186">
        <f t="shared" si="132"/>
        <v>0</v>
      </c>
      <c r="M58" s="186">
        <f t="shared" si="132"/>
        <v>0</v>
      </c>
      <c r="N58" s="186">
        <f t="shared" si="132"/>
        <v>0</v>
      </c>
      <c r="O58" s="186">
        <f t="shared" si="132"/>
        <v>0</v>
      </c>
      <c r="P58" s="186">
        <f t="shared" si="132"/>
        <v>0</v>
      </c>
      <c r="Q58" s="186">
        <f t="shared" si="132"/>
        <v>0</v>
      </c>
      <c r="R58" s="186">
        <f t="shared" si="132"/>
        <v>0</v>
      </c>
      <c r="S58" s="186">
        <f t="shared" si="132"/>
        <v>0</v>
      </c>
      <c r="T58" s="186">
        <f t="shared" si="132"/>
        <v>0</v>
      </c>
      <c r="U58" s="186">
        <f t="shared" si="132"/>
        <v>0</v>
      </c>
      <c r="V58" s="186">
        <f t="shared" si="132"/>
        <v>9</v>
      </c>
      <c r="W58" s="186">
        <f t="shared" si="132"/>
        <v>25.1</v>
      </c>
      <c r="X58" s="186">
        <f t="shared" si="132"/>
        <v>4.3999999999999995</v>
      </c>
      <c r="Y58" s="186">
        <f t="shared" si="132"/>
        <v>10.4</v>
      </c>
      <c r="Z58" s="186">
        <f t="shared" si="132"/>
        <v>82.899999999999991</v>
      </c>
      <c r="AA58" s="186">
        <f t="shared" si="132"/>
        <v>21.6</v>
      </c>
      <c r="AB58" s="186">
        <f t="shared" si="132"/>
        <v>16.400000000000002</v>
      </c>
      <c r="AC58" s="186">
        <f t="shared" si="132"/>
        <v>58.2</v>
      </c>
      <c r="AD58" s="186">
        <f t="shared" si="132"/>
        <v>22</v>
      </c>
      <c r="AE58" s="186">
        <f t="shared" si="132"/>
        <v>99.699999999999989</v>
      </c>
      <c r="AF58" s="186">
        <f t="shared" si="132"/>
        <v>62.2</v>
      </c>
      <c r="AG58" s="186">
        <f t="shared" si="132"/>
        <v>75.199999999999989</v>
      </c>
      <c r="AH58" s="186">
        <f t="shared" si="132"/>
        <v>53.5</v>
      </c>
      <c r="AI58" s="186">
        <f t="shared" ref="AI58:BE58" si="133">ROUNDUP(AI39+AI42, 1)</f>
        <v>58.1</v>
      </c>
      <c r="AJ58" s="186">
        <f t="shared" si="133"/>
        <v>85.8</v>
      </c>
      <c r="AK58" s="186">
        <f t="shared" si="133"/>
        <v>88.199999999999989</v>
      </c>
      <c r="AL58" s="186">
        <f t="shared" si="133"/>
        <v>60.9</v>
      </c>
      <c r="AM58" s="186">
        <f t="shared" si="133"/>
        <v>258.5</v>
      </c>
      <c r="AN58" s="186">
        <f t="shared" si="133"/>
        <v>105.3</v>
      </c>
      <c r="AO58" s="186">
        <f t="shared" si="133"/>
        <v>198.9</v>
      </c>
      <c r="AP58" s="186">
        <f t="shared" si="133"/>
        <v>120.1</v>
      </c>
      <c r="AQ58" s="186">
        <f t="shared" si="133"/>
        <v>142.4</v>
      </c>
      <c r="AR58" s="186">
        <f t="shared" si="133"/>
        <v>218.29999999999998</v>
      </c>
      <c r="AS58" s="186">
        <f t="shared" si="133"/>
        <v>215.29999999999998</v>
      </c>
      <c r="AT58" s="186">
        <f t="shared" si="133"/>
        <v>238.4</v>
      </c>
      <c r="AU58" s="186">
        <f t="shared" si="133"/>
        <v>157.4</v>
      </c>
      <c r="AV58" s="186">
        <f t="shared" si="133"/>
        <v>184.1</v>
      </c>
      <c r="AW58" s="186">
        <f t="shared" si="133"/>
        <v>183.7</v>
      </c>
      <c r="AX58" s="186">
        <f t="shared" si="133"/>
        <v>202.79999999999998</v>
      </c>
      <c r="AY58" s="186">
        <f t="shared" si="133"/>
        <v>188.5</v>
      </c>
      <c r="AZ58" s="186">
        <f t="shared" si="133"/>
        <v>286.70000000000005</v>
      </c>
      <c r="BA58" s="186">
        <f t="shared" si="133"/>
        <v>176.7</v>
      </c>
      <c r="BB58" s="186">
        <f t="shared" si="133"/>
        <v>201.4</v>
      </c>
      <c r="BC58" s="186">
        <f t="shared" si="133"/>
        <v>193.4</v>
      </c>
      <c r="BD58" s="186">
        <f t="shared" si="133"/>
        <v>189.29999999999998</v>
      </c>
      <c r="BE58" s="186">
        <f t="shared" si="133"/>
        <v>207.6</v>
      </c>
      <c r="BF58" s="186">
        <f t="shared" ref="BF58:BH58" si="134">ROUNDUP(BF39+BF42, 1)</f>
        <v>153.4</v>
      </c>
      <c r="BG58" s="186">
        <f t="shared" si="134"/>
        <v>165.7</v>
      </c>
      <c r="BH58" s="186">
        <f t="shared" si="134"/>
        <v>143.79999999999998</v>
      </c>
      <c r="BI58" s="186">
        <f t="shared" ref="BI58:DB58" si="135">ROUNDUP(BI39+BI42, 1)</f>
        <v>144.6</v>
      </c>
      <c r="BJ58" s="186">
        <f t="shared" si="135"/>
        <v>166.1</v>
      </c>
      <c r="BK58" s="186">
        <f t="shared" si="135"/>
        <v>155.79999999999998</v>
      </c>
      <c r="BL58" s="186">
        <f t="shared" si="135"/>
        <v>132.5</v>
      </c>
      <c r="BM58" s="186">
        <f t="shared" si="135"/>
        <v>138.6</v>
      </c>
      <c r="BN58" s="186">
        <f t="shared" si="135"/>
        <v>163.5</v>
      </c>
      <c r="BO58" s="186">
        <f t="shared" si="135"/>
        <v>195.2</v>
      </c>
      <c r="BP58" s="186">
        <f t="shared" si="135"/>
        <v>134.6</v>
      </c>
      <c r="BQ58" s="186">
        <f t="shared" si="135"/>
        <v>175.9</v>
      </c>
      <c r="BR58" s="186">
        <f t="shared" si="135"/>
        <v>167.5</v>
      </c>
      <c r="BS58" s="186">
        <f t="shared" si="135"/>
        <v>128.29999999999998</v>
      </c>
      <c r="BT58" s="186">
        <f t="shared" si="135"/>
        <v>170.9</v>
      </c>
      <c r="BU58" s="186">
        <f t="shared" si="135"/>
        <v>311.5</v>
      </c>
      <c r="BV58" s="186">
        <f t="shared" si="135"/>
        <v>164.4</v>
      </c>
      <c r="BW58" s="186">
        <f t="shared" si="135"/>
        <v>185.7</v>
      </c>
      <c r="BX58" s="186">
        <f t="shared" si="135"/>
        <v>143.79999999999998</v>
      </c>
      <c r="BY58" s="186">
        <f t="shared" si="135"/>
        <v>232.5</v>
      </c>
      <c r="BZ58" s="186">
        <f t="shared" si="135"/>
        <v>216.7</v>
      </c>
      <c r="CA58" s="186">
        <f t="shared" si="135"/>
        <v>154.4</v>
      </c>
      <c r="CB58" s="186">
        <f t="shared" si="135"/>
        <v>191.29999999999998</v>
      </c>
      <c r="CC58" s="186">
        <f t="shared" si="135"/>
        <v>356</v>
      </c>
      <c r="CD58" s="186">
        <f t="shared" si="135"/>
        <v>229.5</v>
      </c>
      <c r="CE58" s="186">
        <f t="shared" si="135"/>
        <v>229.1</v>
      </c>
      <c r="CF58" s="186">
        <f t="shared" si="135"/>
        <v>278.10000000000002</v>
      </c>
      <c r="CG58" s="186">
        <f t="shared" si="135"/>
        <v>273</v>
      </c>
      <c r="CH58" s="186">
        <f t="shared" si="135"/>
        <v>212</v>
      </c>
      <c r="CI58" s="186">
        <f t="shared" si="135"/>
        <v>258.40000000000003</v>
      </c>
      <c r="CJ58" s="186">
        <f t="shared" si="135"/>
        <v>244.1</v>
      </c>
      <c r="CK58" s="186">
        <f t="shared" si="135"/>
        <v>262.60000000000002</v>
      </c>
      <c r="CL58" s="186">
        <f t="shared" si="135"/>
        <v>324.60000000000002</v>
      </c>
      <c r="CM58" s="186">
        <f t="shared" si="135"/>
        <v>395.90000000000003</v>
      </c>
      <c r="CN58" s="186">
        <f t="shared" si="135"/>
        <v>395.90000000000003</v>
      </c>
      <c r="CO58" s="186">
        <f t="shared" si="135"/>
        <v>396.70000000000005</v>
      </c>
      <c r="CP58" s="186">
        <f t="shared" si="135"/>
        <v>310.70000000000005</v>
      </c>
      <c r="CQ58" s="186">
        <f t="shared" si="135"/>
        <v>418.40000000000003</v>
      </c>
      <c r="CR58" s="186">
        <f t="shared" si="135"/>
        <v>312.70000000000005</v>
      </c>
      <c r="CS58" s="186">
        <f t="shared" si="135"/>
        <v>307.10000000000002</v>
      </c>
      <c r="CT58" s="186">
        <f t="shared" si="135"/>
        <v>306.3</v>
      </c>
      <c r="CU58" s="186">
        <f t="shared" si="135"/>
        <v>329.6</v>
      </c>
      <c r="CV58" s="186">
        <f t="shared" si="135"/>
        <v>341.40000000000003</v>
      </c>
      <c r="CW58" s="186">
        <f t="shared" si="135"/>
        <v>326.40000000000003</v>
      </c>
      <c r="CX58" s="186">
        <f t="shared" si="135"/>
        <v>303.70000000000005</v>
      </c>
      <c r="CY58" s="186">
        <f t="shared" si="135"/>
        <v>293.8</v>
      </c>
      <c r="CZ58" s="186">
        <f t="shared" si="135"/>
        <v>213.5</v>
      </c>
      <c r="DA58" s="186">
        <f t="shared" si="135"/>
        <v>184</v>
      </c>
      <c r="DB58" s="186">
        <f t="shared" si="135"/>
        <v>156.79999999999998</v>
      </c>
      <c r="DC58" s="186">
        <f t="shared" ref="DC58:DL58" si="136">ROUNDUP(DC39+DC42, 1)</f>
        <v>132.9</v>
      </c>
      <c r="DD58" s="186">
        <f t="shared" si="136"/>
        <v>122.5</v>
      </c>
      <c r="DE58" s="186">
        <f t="shared" si="136"/>
        <v>95</v>
      </c>
      <c r="DF58" s="186">
        <f t="shared" si="136"/>
        <v>83.8</v>
      </c>
      <c r="DG58" s="186">
        <f t="shared" si="136"/>
        <v>73.5</v>
      </c>
      <c r="DH58" s="186">
        <f t="shared" si="136"/>
        <v>62.300000000000004</v>
      </c>
      <c r="DI58" s="186">
        <f t="shared" si="136"/>
        <v>47.5</v>
      </c>
      <c r="DJ58" s="186">
        <f t="shared" si="136"/>
        <v>32.4</v>
      </c>
      <c r="DK58" s="186">
        <f t="shared" si="136"/>
        <v>19.200000000000003</v>
      </c>
      <c r="DL58" s="186">
        <f t="shared" si="136"/>
        <v>9.1999999999999993</v>
      </c>
      <c r="DM58" s="186">
        <f t="shared" ref="DM58:EY58" si="137">ROUNDUP(DM39+DM42, 1)</f>
        <v>0</v>
      </c>
      <c r="DN58" s="186">
        <f t="shared" si="137"/>
        <v>0</v>
      </c>
      <c r="DO58" s="186">
        <f t="shared" si="137"/>
        <v>0</v>
      </c>
      <c r="DP58" s="186">
        <f t="shared" si="137"/>
        <v>0</v>
      </c>
      <c r="DQ58" s="186">
        <f t="shared" si="137"/>
        <v>0</v>
      </c>
      <c r="DR58" s="186">
        <f t="shared" si="137"/>
        <v>0</v>
      </c>
      <c r="DS58" s="186">
        <f t="shared" si="137"/>
        <v>0</v>
      </c>
      <c r="DT58" s="186">
        <f t="shared" si="137"/>
        <v>0</v>
      </c>
      <c r="DU58" s="186">
        <f t="shared" si="137"/>
        <v>0</v>
      </c>
      <c r="DV58" s="186">
        <f t="shared" si="137"/>
        <v>0</v>
      </c>
      <c r="DW58" s="186">
        <f t="shared" si="137"/>
        <v>0</v>
      </c>
      <c r="DX58" s="186">
        <f t="shared" si="137"/>
        <v>0</v>
      </c>
      <c r="DY58" s="186">
        <f t="shared" si="137"/>
        <v>0</v>
      </c>
      <c r="DZ58" s="186">
        <f t="shared" si="137"/>
        <v>0</v>
      </c>
      <c r="EA58" s="186">
        <f t="shared" si="137"/>
        <v>0</v>
      </c>
      <c r="EB58" s="186">
        <f t="shared" si="137"/>
        <v>0</v>
      </c>
      <c r="EC58" s="186">
        <f t="shared" si="137"/>
        <v>0</v>
      </c>
      <c r="ED58" s="186">
        <f t="shared" si="137"/>
        <v>0</v>
      </c>
      <c r="EE58" s="186">
        <f t="shared" si="137"/>
        <v>0</v>
      </c>
      <c r="EF58" s="186">
        <f t="shared" si="137"/>
        <v>0</v>
      </c>
      <c r="EG58" s="186">
        <f t="shared" si="137"/>
        <v>0</v>
      </c>
      <c r="EH58" s="186">
        <f t="shared" si="137"/>
        <v>0</v>
      </c>
      <c r="EI58" s="186">
        <f t="shared" si="137"/>
        <v>0</v>
      </c>
      <c r="EJ58" s="186">
        <f t="shared" si="137"/>
        <v>0</v>
      </c>
      <c r="EK58" s="186">
        <f t="shared" si="137"/>
        <v>0</v>
      </c>
      <c r="EL58" s="186">
        <f t="shared" si="137"/>
        <v>0</v>
      </c>
      <c r="EM58" s="186">
        <f t="shared" si="137"/>
        <v>0</v>
      </c>
      <c r="EN58" s="186">
        <f t="shared" si="137"/>
        <v>0</v>
      </c>
      <c r="EO58" s="186">
        <f t="shared" si="137"/>
        <v>0</v>
      </c>
      <c r="EP58" s="186">
        <f t="shared" si="137"/>
        <v>0</v>
      </c>
      <c r="EQ58" s="186">
        <f t="shared" si="137"/>
        <v>0</v>
      </c>
      <c r="ER58" s="186">
        <f t="shared" si="137"/>
        <v>0</v>
      </c>
      <c r="ES58" s="186">
        <f t="shared" si="137"/>
        <v>0</v>
      </c>
      <c r="ET58" s="186">
        <f t="shared" si="137"/>
        <v>0</v>
      </c>
      <c r="EU58" s="186">
        <f t="shared" si="137"/>
        <v>0</v>
      </c>
      <c r="EV58" s="186">
        <f t="shared" si="137"/>
        <v>0</v>
      </c>
      <c r="EW58" s="186">
        <f t="shared" si="137"/>
        <v>0</v>
      </c>
      <c r="EX58" s="186">
        <f t="shared" si="137"/>
        <v>0</v>
      </c>
      <c r="EY58" s="186">
        <f t="shared" si="137"/>
        <v>0</v>
      </c>
    </row>
    <row r="59" spans="1:155">
      <c r="A59" s="88"/>
      <c r="B59" s="123" t="s">
        <v>18</v>
      </c>
      <c r="C59" s="188">
        <f>ROUNDUP(C52+C55, 1)</f>
        <v>0</v>
      </c>
      <c r="D59" s="188">
        <f t="shared" ref="D59:F59" si="138">ROUNDUP(D52+D55, 1)</f>
        <v>0</v>
      </c>
      <c r="E59" s="188">
        <f t="shared" si="138"/>
        <v>0</v>
      </c>
      <c r="F59" s="188">
        <f t="shared" si="138"/>
        <v>0</v>
      </c>
      <c r="G59" s="188">
        <f t="shared" ref="G59:V59" si="139">ROUNDUP(G52+G55, 1)</f>
        <v>0</v>
      </c>
      <c r="H59" s="188">
        <f t="shared" si="139"/>
        <v>0</v>
      </c>
      <c r="I59" s="188">
        <f t="shared" si="139"/>
        <v>0</v>
      </c>
      <c r="J59" s="188">
        <f t="shared" si="139"/>
        <v>0</v>
      </c>
      <c r="K59" s="188">
        <f t="shared" si="139"/>
        <v>0</v>
      </c>
      <c r="L59" s="188">
        <f t="shared" si="139"/>
        <v>0</v>
      </c>
      <c r="M59" s="188">
        <f t="shared" si="139"/>
        <v>0</v>
      </c>
      <c r="N59" s="188">
        <f t="shared" si="139"/>
        <v>0</v>
      </c>
      <c r="O59" s="188">
        <f t="shared" si="139"/>
        <v>0</v>
      </c>
      <c r="P59" s="188">
        <f t="shared" si="139"/>
        <v>0</v>
      </c>
      <c r="Q59" s="188">
        <f t="shared" si="139"/>
        <v>0</v>
      </c>
      <c r="R59" s="188">
        <f t="shared" si="139"/>
        <v>0</v>
      </c>
      <c r="S59" s="188">
        <f t="shared" si="139"/>
        <v>0</v>
      </c>
      <c r="T59" s="188">
        <f t="shared" si="139"/>
        <v>0</v>
      </c>
      <c r="U59" s="188">
        <f t="shared" si="139"/>
        <v>0</v>
      </c>
      <c r="V59" s="188">
        <f t="shared" si="139"/>
        <v>11.1</v>
      </c>
      <c r="W59" s="188">
        <f t="shared" ref="W59:AQ59" si="140">ROUNDUP(W52+W55, 1)</f>
        <v>31.200000000000003</v>
      </c>
      <c r="X59" s="188">
        <f t="shared" si="140"/>
        <v>5.8999999999999995</v>
      </c>
      <c r="Y59" s="188">
        <f t="shared" si="140"/>
        <v>13.299999999999999</v>
      </c>
      <c r="Z59" s="188">
        <f t="shared" si="140"/>
        <v>102.89999999999999</v>
      </c>
      <c r="AA59" s="188">
        <f t="shared" si="140"/>
        <v>28.1</v>
      </c>
      <c r="AB59" s="188">
        <f t="shared" si="140"/>
        <v>21.8</v>
      </c>
      <c r="AC59" s="188">
        <f t="shared" si="140"/>
        <v>73.5</v>
      </c>
      <c r="AD59" s="188">
        <f t="shared" si="140"/>
        <v>29.3</v>
      </c>
      <c r="AE59" s="188">
        <f t="shared" si="140"/>
        <v>125.19999999999999</v>
      </c>
      <c r="AF59" s="188">
        <f t="shared" si="140"/>
        <v>80</v>
      </c>
      <c r="AG59" s="188">
        <f t="shared" si="140"/>
        <v>96.399999999999991</v>
      </c>
      <c r="AH59" s="188">
        <f t="shared" si="140"/>
        <v>70.099999999999994</v>
      </c>
      <c r="AI59" s="188">
        <f t="shared" si="140"/>
        <v>75.899999999999991</v>
      </c>
      <c r="AJ59" s="188">
        <f t="shared" si="140"/>
        <v>110.1</v>
      </c>
      <c r="AK59" s="188">
        <f t="shared" si="140"/>
        <v>113.3</v>
      </c>
      <c r="AL59" s="188">
        <f t="shared" si="140"/>
        <v>80.199999999999989</v>
      </c>
      <c r="AM59" s="188">
        <f t="shared" si="140"/>
        <v>324.3</v>
      </c>
      <c r="AN59" s="188">
        <f t="shared" si="140"/>
        <v>136.79999999999998</v>
      </c>
      <c r="AO59" s="188">
        <f t="shared" si="140"/>
        <v>252.79999999999998</v>
      </c>
      <c r="AP59" s="188">
        <f t="shared" si="140"/>
        <v>157</v>
      </c>
      <c r="AQ59" s="188">
        <f t="shared" si="140"/>
        <v>184.4</v>
      </c>
      <c r="AR59" s="188">
        <f>ROUNDUP(AR52+AR55, 1)</f>
        <v>278.8</v>
      </c>
      <c r="AS59" s="188">
        <f t="shared" ref="AS59:BE59" si="141">ROUNDUP(AS52+AS55, 1)</f>
        <v>275.70000000000005</v>
      </c>
      <c r="AT59" s="188">
        <f t="shared" si="141"/>
        <v>305.40000000000003</v>
      </c>
      <c r="AU59" s="188">
        <f t="shared" si="141"/>
        <v>206.4</v>
      </c>
      <c r="AV59" s="188">
        <f t="shared" si="141"/>
        <v>239.6</v>
      </c>
      <c r="AW59" s="188">
        <f t="shared" si="141"/>
        <v>239.7</v>
      </c>
      <c r="AX59" s="188">
        <f t="shared" si="141"/>
        <v>263.40000000000003</v>
      </c>
      <c r="AY59" s="188">
        <f t="shared" si="141"/>
        <v>246.1</v>
      </c>
      <c r="AZ59" s="188">
        <f t="shared" si="141"/>
        <v>367.90000000000003</v>
      </c>
      <c r="BA59" s="188">
        <f t="shared" si="141"/>
        <v>231.29999999999998</v>
      </c>
      <c r="BB59" s="188">
        <f t="shared" si="141"/>
        <v>261.90000000000003</v>
      </c>
      <c r="BC59" s="188">
        <f t="shared" si="141"/>
        <v>251.2</v>
      </c>
      <c r="BD59" s="188">
        <f t="shared" si="141"/>
        <v>246.5</v>
      </c>
      <c r="BE59" s="188">
        <f t="shared" si="141"/>
        <v>269.20000000000005</v>
      </c>
      <c r="BF59" s="188">
        <f t="shared" ref="BF59:BH59" si="142">ROUNDUP(BF52+BF55, 1)</f>
        <v>201.7</v>
      </c>
      <c r="BG59" s="188">
        <f t="shared" si="142"/>
        <v>215.79999999999998</v>
      </c>
      <c r="BH59" s="188">
        <f t="shared" si="142"/>
        <v>187.7</v>
      </c>
      <c r="BI59" s="188">
        <f t="shared" ref="BI59:DB59" si="143">ROUNDUP(BI52+BI55, 1)</f>
        <v>188.79999999999998</v>
      </c>
      <c r="BJ59" s="188">
        <f t="shared" si="143"/>
        <v>215.1</v>
      </c>
      <c r="BK59" s="188">
        <f t="shared" si="143"/>
        <v>202.5</v>
      </c>
      <c r="BL59" s="188">
        <f t="shared" si="143"/>
        <v>173.5</v>
      </c>
      <c r="BM59" s="188">
        <f t="shared" si="143"/>
        <v>180.79999999999998</v>
      </c>
      <c r="BN59" s="188">
        <f t="shared" si="143"/>
        <v>210.2</v>
      </c>
      <c r="BO59" s="188">
        <f t="shared" si="143"/>
        <v>249.79999999999998</v>
      </c>
      <c r="BP59" s="188">
        <f t="shared" si="143"/>
        <v>175.5</v>
      </c>
      <c r="BQ59" s="188">
        <f t="shared" si="143"/>
        <v>226.1</v>
      </c>
      <c r="BR59" s="188">
        <f t="shared" si="143"/>
        <v>216.1</v>
      </c>
      <c r="BS59" s="188">
        <f t="shared" si="143"/>
        <v>167.6</v>
      </c>
      <c r="BT59" s="188">
        <f t="shared" si="143"/>
        <v>220.29999999999998</v>
      </c>
      <c r="BU59" s="188">
        <f t="shared" si="143"/>
        <v>394.3</v>
      </c>
      <c r="BV59" s="188">
        <f t="shared" si="143"/>
        <v>214.79999999999998</v>
      </c>
      <c r="BW59" s="188">
        <f t="shared" si="143"/>
        <v>241.2</v>
      </c>
      <c r="BX59" s="188">
        <f t="shared" si="143"/>
        <v>189.5</v>
      </c>
      <c r="BY59" s="188">
        <f t="shared" si="143"/>
        <v>298.60000000000002</v>
      </c>
      <c r="BZ59" s="188">
        <f t="shared" si="143"/>
        <v>280.20000000000005</v>
      </c>
      <c r="CA59" s="188">
        <f t="shared" si="143"/>
        <v>203.9</v>
      </c>
      <c r="CB59" s="188">
        <f t="shared" si="143"/>
        <v>248.6</v>
      </c>
      <c r="CC59" s="188">
        <f t="shared" si="143"/>
        <v>451.5</v>
      </c>
      <c r="CD59" s="188">
        <f t="shared" si="143"/>
        <v>297.8</v>
      </c>
      <c r="CE59" s="188">
        <f t="shared" si="143"/>
        <v>297.3</v>
      </c>
      <c r="CF59" s="188">
        <f t="shared" si="143"/>
        <v>357.90000000000003</v>
      </c>
      <c r="CG59" s="188">
        <f t="shared" si="143"/>
        <v>352.8</v>
      </c>
      <c r="CH59" s="188">
        <f t="shared" si="143"/>
        <v>278</v>
      </c>
      <c r="CI59" s="188">
        <f t="shared" si="143"/>
        <v>333.1</v>
      </c>
      <c r="CJ59" s="188">
        <f t="shared" si="143"/>
        <v>316.3</v>
      </c>
      <c r="CK59" s="188">
        <f t="shared" si="143"/>
        <v>339.6</v>
      </c>
      <c r="CL59" s="188">
        <f t="shared" si="143"/>
        <v>417.20000000000005</v>
      </c>
      <c r="CM59" s="188">
        <f t="shared" si="143"/>
        <v>505.8</v>
      </c>
      <c r="CN59" s="188">
        <f t="shared" si="143"/>
        <v>507.6</v>
      </c>
      <c r="CO59" s="188">
        <f t="shared" si="143"/>
        <v>511</v>
      </c>
      <c r="CP59" s="188">
        <f t="shared" si="143"/>
        <v>406.20000000000005</v>
      </c>
      <c r="CQ59" s="188">
        <f t="shared" si="143"/>
        <v>537.30000000000007</v>
      </c>
      <c r="CR59" s="188">
        <f t="shared" si="143"/>
        <v>408.3</v>
      </c>
      <c r="CS59" s="188">
        <f t="shared" si="143"/>
        <v>401.5</v>
      </c>
      <c r="CT59" s="188">
        <f t="shared" si="143"/>
        <v>399.8</v>
      </c>
      <c r="CU59" s="188">
        <f t="shared" si="143"/>
        <v>428.20000000000005</v>
      </c>
      <c r="CV59" s="188">
        <f t="shared" si="143"/>
        <v>443.6</v>
      </c>
      <c r="CW59" s="188">
        <f t="shared" si="143"/>
        <v>425.20000000000005</v>
      </c>
      <c r="CX59" s="188">
        <f t="shared" si="143"/>
        <v>397.20000000000005</v>
      </c>
      <c r="CY59" s="188">
        <f t="shared" si="143"/>
        <v>384.5</v>
      </c>
      <c r="CZ59" s="188">
        <f t="shared" si="143"/>
        <v>284.3</v>
      </c>
      <c r="DA59" s="188">
        <f t="shared" si="143"/>
        <v>245</v>
      </c>
      <c r="DB59" s="188">
        <f t="shared" si="143"/>
        <v>208.79999999999998</v>
      </c>
      <c r="DC59" s="188">
        <f t="shared" ref="DC59:DL59" si="144">ROUNDUP(DC52+DC55, 1)</f>
        <v>177</v>
      </c>
      <c r="DD59" s="188">
        <f t="shared" si="144"/>
        <v>163.1</v>
      </c>
      <c r="DE59" s="188">
        <f t="shared" si="144"/>
        <v>126.5</v>
      </c>
      <c r="DF59" s="188">
        <f t="shared" si="144"/>
        <v>111.6</v>
      </c>
      <c r="DG59" s="188">
        <f t="shared" si="144"/>
        <v>97.8</v>
      </c>
      <c r="DH59" s="188">
        <f t="shared" si="144"/>
        <v>82.899999999999991</v>
      </c>
      <c r="DI59" s="188">
        <f t="shared" si="144"/>
        <v>63.300000000000004</v>
      </c>
      <c r="DJ59" s="188">
        <f t="shared" si="144"/>
        <v>43.1</v>
      </c>
      <c r="DK59" s="188">
        <f t="shared" si="144"/>
        <v>25.5</v>
      </c>
      <c r="DL59" s="188">
        <f t="shared" si="144"/>
        <v>12.299999999999999</v>
      </c>
      <c r="DM59" s="188">
        <f t="shared" ref="DM59:EY59" si="145">ROUNDUP(DM52+DM55, 1)</f>
        <v>0</v>
      </c>
      <c r="DN59" s="188">
        <f t="shared" si="145"/>
        <v>0</v>
      </c>
      <c r="DO59" s="188">
        <f t="shared" si="145"/>
        <v>0</v>
      </c>
      <c r="DP59" s="188">
        <f t="shared" si="145"/>
        <v>0</v>
      </c>
      <c r="DQ59" s="188">
        <f t="shared" si="145"/>
        <v>0</v>
      </c>
      <c r="DR59" s="188">
        <f t="shared" si="145"/>
        <v>0</v>
      </c>
      <c r="DS59" s="188">
        <f t="shared" si="145"/>
        <v>0</v>
      </c>
      <c r="DT59" s="188">
        <f t="shared" si="145"/>
        <v>0</v>
      </c>
      <c r="DU59" s="188">
        <f t="shared" si="145"/>
        <v>0</v>
      </c>
      <c r="DV59" s="188">
        <f t="shared" si="145"/>
        <v>0</v>
      </c>
      <c r="DW59" s="188">
        <f t="shared" si="145"/>
        <v>0</v>
      </c>
      <c r="DX59" s="188">
        <f t="shared" si="145"/>
        <v>0</v>
      </c>
      <c r="DY59" s="188">
        <f t="shared" si="145"/>
        <v>0</v>
      </c>
      <c r="DZ59" s="188">
        <f t="shared" si="145"/>
        <v>0</v>
      </c>
      <c r="EA59" s="188">
        <f t="shared" si="145"/>
        <v>0</v>
      </c>
      <c r="EB59" s="188">
        <f t="shared" si="145"/>
        <v>0</v>
      </c>
      <c r="EC59" s="188">
        <f t="shared" si="145"/>
        <v>0</v>
      </c>
      <c r="ED59" s="188">
        <f t="shared" si="145"/>
        <v>0</v>
      </c>
      <c r="EE59" s="188">
        <f t="shared" si="145"/>
        <v>0</v>
      </c>
      <c r="EF59" s="188">
        <f t="shared" si="145"/>
        <v>0</v>
      </c>
      <c r="EG59" s="188">
        <f t="shared" si="145"/>
        <v>0</v>
      </c>
      <c r="EH59" s="188">
        <f t="shared" si="145"/>
        <v>0</v>
      </c>
      <c r="EI59" s="188">
        <f t="shared" si="145"/>
        <v>0</v>
      </c>
      <c r="EJ59" s="188">
        <f t="shared" si="145"/>
        <v>0</v>
      </c>
      <c r="EK59" s="188">
        <f t="shared" si="145"/>
        <v>0</v>
      </c>
      <c r="EL59" s="188">
        <f t="shared" si="145"/>
        <v>0</v>
      </c>
      <c r="EM59" s="188">
        <f t="shared" si="145"/>
        <v>0</v>
      </c>
      <c r="EN59" s="188">
        <f t="shared" si="145"/>
        <v>0</v>
      </c>
      <c r="EO59" s="188">
        <f t="shared" si="145"/>
        <v>0</v>
      </c>
      <c r="EP59" s="188">
        <f t="shared" si="145"/>
        <v>0</v>
      </c>
      <c r="EQ59" s="188">
        <f t="shared" si="145"/>
        <v>0</v>
      </c>
      <c r="ER59" s="188">
        <f t="shared" si="145"/>
        <v>0</v>
      </c>
      <c r="ES59" s="188">
        <f t="shared" si="145"/>
        <v>0</v>
      </c>
      <c r="ET59" s="188">
        <f t="shared" si="145"/>
        <v>0</v>
      </c>
      <c r="EU59" s="188">
        <f t="shared" si="145"/>
        <v>0</v>
      </c>
      <c r="EV59" s="188">
        <f t="shared" si="145"/>
        <v>0</v>
      </c>
      <c r="EW59" s="188">
        <f t="shared" si="145"/>
        <v>0</v>
      </c>
      <c r="EX59" s="188">
        <f t="shared" si="145"/>
        <v>0</v>
      </c>
      <c r="EY59" s="188">
        <f t="shared" si="145"/>
        <v>0</v>
      </c>
    </row>
    <row r="60" spans="1:155">
      <c r="A60" s="88"/>
      <c r="B60" s="86" t="s">
        <v>19</v>
      </c>
      <c r="C60" s="85"/>
      <c r="D60" s="85"/>
      <c r="E60" s="85"/>
      <c r="F60" s="85"/>
      <c r="G60" s="85"/>
      <c r="H60" s="85"/>
      <c r="I60" s="85"/>
      <c r="J60" s="85"/>
      <c r="K60" s="85"/>
      <c r="L60" s="85"/>
      <c r="M60" s="85"/>
      <c r="N60" s="85"/>
      <c r="O60" s="85"/>
      <c r="P60" s="85"/>
      <c r="Q60" s="85"/>
      <c r="R60" s="85"/>
      <c r="S60" s="85"/>
      <c r="T60" s="85"/>
      <c r="U60" s="85"/>
      <c r="V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row>
    <row r="61" spans="1:155">
      <c r="A61" s="88"/>
      <c r="B61" s="88"/>
      <c r="C61" s="85"/>
      <c r="D61" s="85"/>
      <c r="E61" s="85"/>
      <c r="F61" s="85"/>
      <c r="G61" s="85"/>
      <c r="H61" s="85"/>
      <c r="I61" s="85"/>
      <c r="J61" s="85"/>
      <c r="K61" s="85"/>
      <c r="L61" s="85"/>
      <c r="M61" s="85"/>
      <c r="N61" s="85"/>
      <c r="O61" s="85"/>
      <c r="P61" s="85"/>
      <c r="Q61" s="85"/>
      <c r="R61" s="85"/>
      <c r="S61" s="85"/>
      <c r="T61" s="85"/>
      <c r="U61" s="85"/>
      <c r="V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row>
    <row r="62" spans="1:155">
      <c r="A62" s="88"/>
      <c r="B62" s="88"/>
      <c r="C62" s="85"/>
      <c r="D62" s="85"/>
      <c r="E62" s="85"/>
      <c r="F62" s="85"/>
      <c r="G62" s="85"/>
      <c r="H62" s="85"/>
      <c r="I62" s="85"/>
      <c r="J62" s="85"/>
      <c r="K62" s="85"/>
      <c r="L62" s="85"/>
      <c r="M62" s="85"/>
      <c r="N62" s="85"/>
      <c r="O62" s="85"/>
      <c r="P62" s="85"/>
      <c r="Q62" s="85"/>
      <c r="R62" s="85"/>
      <c r="S62" s="85"/>
      <c r="T62" s="85"/>
      <c r="U62" s="85"/>
      <c r="V62" s="85"/>
      <c r="X62" s="85"/>
      <c r="Y62" s="85"/>
      <c r="Z62" s="85"/>
      <c r="AA62" s="85"/>
      <c r="AB62" s="85"/>
      <c r="AC62" s="85"/>
      <c r="AD62" s="85"/>
      <c r="AE62" s="85"/>
      <c r="AF62" s="85"/>
      <c r="AG62" s="85"/>
      <c r="AH62" s="85"/>
      <c r="AI62" s="85"/>
      <c r="AJ62" s="85"/>
      <c r="AK62" s="85"/>
      <c r="AL62" s="85"/>
      <c r="AM62" s="85"/>
      <c r="AN62" s="85"/>
      <c r="AO62" s="85"/>
      <c r="AP62" s="85"/>
      <c r="AQ62" s="85"/>
      <c r="AR62" s="85"/>
      <c r="AS62" s="85"/>
      <c r="AT62" s="85"/>
      <c r="AU62" s="85"/>
      <c r="AV62" s="85"/>
      <c r="AW62" s="85"/>
      <c r="AX62" s="85"/>
      <c r="AY62" s="85"/>
      <c r="AZ62" s="85"/>
      <c r="BA62" s="85"/>
      <c r="BB62" s="85"/>
      <c r="BC62" s="85"/>
      <c r="BD62" s="85"/>
      <c r="BE62" s="85"/>
    </row>
    <row r="63" spans="1:155">
      <c r="A63" s="88"/>
      <c r="B63" s="88"/>
      <c r="C63" s="85"/>
      <c r="D63" s="85"/>
      <c r="E63" s="85"/>
      <c r="F63" s="85"/>
      <c r="G63" s="85"/>
      <c r="H63" s="85"/>
      <c r="I63" s="85"/>
      <c r="J63" s="85"/>
      <c r="K63" s="85"/>
      <c r="L63" s="85"/>
      <c r="M63" s="85"/>
      <c r="N63" s="85"/>
      <c r="O63" s="85"/>
      <c r="P63" s="85"/>
      <c r="Q63" s="85"/>
      <c r="R63" s="85"/>
      <c r="S63" s="85"/>
      <c r="T63" s="85"/>
      <c r="U63" s="85"/>
      <c r="V63" s="85"/>
      <c r="X63" s="85"/>
      <c r="Y63" s="85"/>
      <c r="Z63" s="85"/>
      <c r="AA63" s="85"/>
      <c r="AB63" s="85"/>
      <c r="AC63" s="85"/>
      <c r="AD63" s="85"/>
      <c r="AE63" s="85"/>
      <c r="AF63" s="85"/>
      <c r="AG63" s="85"/>
      <c r="AH63" s="85"/>
      <c r="AI63" s="85"/>
      <c r="AJ63" s="85"/>
      <c r="AK63" s="85"/>
      <c r="AL63" s="85"/>
      <c r="AM63" s="85"/>
      <c r="AN63" s="85"/>
      <c r="AO63" s="85"/>
      <c r="AP63" s="85"/>
      <c r="AQ63" s="85"/>
      <c r="AR63" s="85"/>
      <c r="AS63" s="85"/>
      <c r="AT63" s="85"/>
      <c r="AU63" s="85"/>
      <c r="AV63" s="85"/>
      <c r="AW63" s="85"/>
      <c r="AX63" s="85"/>
      <c r="AY63" s="85"/>
      <c r="AZ63" s="85"/>
      <c r="BA63" s="85"/>
      <c r="BB63" s="85"/>
      <c r="BC63" s="85"/>
      <c r="BD63" s="85"/>
      <c r="BE63" s="85"/>
    </row>
    <row r="64" spans="1:155">
      <c r="A64" s="88"/>
      <c r="B64" s="88"/>
      <c r="C64" s="85"/>
      <c r="D64" s="85"/>
      <c r="E64" s="85"/>
      <c r="F64" s="85"/>
      <c r="G64" s="85"/>
      <c r="H64" s="85"/>
      <c r="I64" s="85"/>
      <c r="J64" s="85"/>
      <c r="K64" s="85"/>
      <c r="L64" s="85"/>
      <c r="M64" s="85"/>
      <c r="N64" s="85"/>
      <c r="O64" s="85"/>
      <c r="P64" s="85"/>
      <c r="Q64" s="85"/>
      <c r="R64" s="85"/>
      <c r="S64" s="85"/>
      <c r="T64" s="85"/>
      <c r="U64" s="85"/>
      <c r="V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row>
    <row r="65" spans="1:24">
      <c r="A65" s="88"/>
      <c r="C65" s="88"/>
    </row>
    <row r="66" spans="1:24">
      <c r="A66" s="88"/>
      <c r="B66" s="88"/>
      <c r="C66" s="88"/>
      <c r="D66" s="88"/>
      <c r="E66" s="88"/>
    </row>
    <row r="67" spans="1:24" s="96" customFormat="1" ht="20" customHeight="1">
      <c r="G67" s="97"/>
      <c r="R67" s="84"/>
    </row>
    <row r="68" spans="1:24" s="96" customFormat="1" ht="20" customHeight="1"/>
    <row r="69" spans="1:24" s="96" customFormat="1" ht="20" customHeight="1"/>
    <row r="70" spans="1:24" s="96" customFormat="1" ht="20" customHeight="1"/>
    <row r="71" spans="1:24" s="96" customFormat="1" ht="20" customHeight="1"/>
    <row r="72" spans="1:24" s="96" customFormat="1" ht="20" customHeight="1">
      <c r="B72" s="98"/>
    </row>
    <row r="73" spans="1:24" s="96" customFormat="1" ht="20" customHeight="1">
      <c r="B73" s="98"/>
    </row>
    <row r="74" spans="1:24" s="96" customFormat="1" ht="20" customHeight="1">
      <c r="G74" s="97"/>
    </row>
    <row r="75" spans="1:24" s="96" customFormat="1" ht="20" customHeight="1">
      <c r="B75" s="98"/>
    </row>
    <row r="76" spans="1:24">
      <c r="R76" s="96"/>
      <c r="X76" s="96"/>
    </row>
    <row r="77" spans="1:24">
      <c r="W77" s="84"/>
    </row>
    <row r="78" spans="1:24">
      <c r="R78" s="96"/>
      <c r="X78" s="96"/>
    </row>
    <row r="79" spans="1:24">
      <c r="R79" s="96"/>
      <c r="X79" s="96"/>
    </row>
  </sheetData>
  <mergeCells count="2">
    <mergeCell ref="B3:K3"/>
    <mergeCell ref="C5:E5"/>
  </mergeCells>
  <pageMargins left="0.7" right="0.7" top="0.75" bottom="0.75" header="0.3" footer="0.3"/>
  <ignoredErrors>
    <ignoredError sqref="D35:BC35 BE35" unlockedFormula="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'Country data'!$D$4:$M$4</xm:f>
          </x14:formula1>
          <xm:sqref>C5:E5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5"/>
  <sheetViews>
    <sheetView showGridLines="0" zoomScaleNormal="100" workbookViewId="0">
      <selection activeCell="D19" sqref="D19"/>
    </sheetView>
  </sheetViews>
  <sheetFormatPr baseColWidth="10" defaultColWidth="10.7109375" defaultRowHeight="19"/>
  <cols>
    <col min="1" max="1" width="5.7109375" customWidth="1"/>
    <col min="2" max="2" width="20.7109375" customWidth="1"/>
    <col min="3" max="3" width="65.7109375" customWidth="1"/>
    <col min="4" max="4" width="12.7109375" customWidth="1"/>
    <col min="5" max="8" width="10.7109375" customWidth="1"/>
  </cols>
  <sheetData>
    <row r="1" spans="1:13" ht="31">
      <c r="A1" s="69"/>
      <c r="B1" s="69" t="s">
        <v>21</v>
      </c>
      <c r="C1" s="69"/>
      <c r="D1" s="70"/>
      <c r="E1" s="176"/>
      <c r="F1" s="176"/>
      <c r="G1" s="71"/>
      <c r="H1" s="71"/>
      <c r="I1" s="71"/>
      <c r="J1" s="71"/>
      <c r="K1" s="71"/>
      <c r="L1" s="71"/>
      <c r="M1" s="71"/>
    </row>
    <row r="3" spans="1:13" s="7" customFormat="1" ht="222" customHeight="1">
      <c r="B3" s="237" t="s">
        <v>139</v>
      </c>
      <c r="C3" s="247"/>
      <c r="D3" s="247"/>
      <c r="E3" s="247"/>
      <c r="F3" s="247"/>
      <c r="G3" s="67"/>
      <c r="H3" s="67"/>
    </row>
    <row r="5" spans="1:13" s="13" customFormat="1" ht="20" customHeight="1">
      <c r="B5" s="34" t="s">
        <v>22</v>
      </c>
      <c r="C5" s="34"/>
      <c r="D5" s="35"/>
      <c r="E5" s="17"/>
      <c r="F5" s="17"/>
      <c r="G5" s="99"/>
      <c r="H5" s="17"/>
      <c r="I5" s="7"/>
      <c r="J5" s="7"/>
    </row>
    <row r="6" spans="1:13" s="13" customFormat="1" ht="20" customHeight="1">
      <c r="D6" s="17"/>
      <c r="E6" s="17"/>
      <c r="F6" s="17"/>
      <c r="G6" s="99"/>
      <c r="H6" s="17"/>
      <c r="I6" s="7"/>
      <c r="J6" s="7"/>
    </row>
    <row r="7" spans="1:13" s="13" customFormat="1" ht="20" customHeight="1">
      <c r="C7" s="138" t="s">
        <v>23</v>
      </c>
      <c r="D7" s="107">
        <v>0.2</v>
      </c>
      <c r="E7" s="17"/>
      <c r="F7" s="17"/>
      <c r="G7" s="99"/>
      <c r="H7" s="17"/>
      <c r="I7" s="7"/>
      <c r="J7" s="7"/>
    </row>
    <row r="8" spans="1:13" s="13" customFormat="1" ht="20" customHeight="1">
      <c r="D8" s="17"/>
      <c r="E8" s="17"/>
      <c r="F8" s="17"/>
      <c r="G8" s="99"/>
      <c r="H8" s="17"/>
      <c r="I8" s="7"/>
      <c r="J8" s="7"/>
    </row>
    <row r="9" spans="1:13" s="7" customFormat="1" ht="20" customHeight="1">
      <c r="C9" s="19" t="s">
        <v>24</v>
      </c>
      <c r="D9" s="102" t="s">
        <v>17</v>
      </c>
      <c r="E9" s="102" t="s">
        <v>28</v>
      </c>
      <c r="F9" s="103" t="s">
        <v>29</v>
      </c>
      <c r="G9" s="99"/>
    </row>
    <row r="10" spans="1:13" s="7" customFormat="1">
      <c r="C10" s="101" t="s">
        <v>25</v>
      </c>
      <c r="D10" s="105">
        <v>15</v>
      </c>
      <c r="E10" s="180">
        <f>D10*(1-$D$7)</f>
        <v>12</v>
      </c>
      <c r="F10" s="181">
        <f>D10*(1+$D$7)</f>
        <v>18</v>
      </c>
    </row>
    <row r="11" spans="1:13" s="7" customFormat="1">
      <c r="C11" s="36" t="s">
        <v>140</v>
      </c>
      <c r="D11" s="105">
        <v>10</v>
      </c>
      <c r="E11" s="180">
        <f t="shared" ref="E11:E13" si="0">D11*(1-$D$7)</f>
        <v>8</v>
      </c>
      <c r="F11" s="181">
        <f t="shared" ref="F11:F13" si="1">D11*(1+$D$7)</f>
        <v>12</v>
      </c>
    </row>
    <row r="12" spans="1:13" s="7" customFormat="1" ht="20" customHeight="1">
      <c r="C12" s="37" t="s">
        <v>26</v>
      </c>
      <c r="D12" s="105">
        <v>5</v>
      </c>
      <c r="E12" s="180">
        <f t="shared" si="0"/>
        <v>4</v>
      </c>
      <c r="F12" s="181">
        <f t="shared" si="1"/>
        <v>6</v>
      </c>
    </row>
    <row r="13" spans="1:13" s="7" customFormat="1" ht="20" customHeight="1">
      <c r="C13" s="25" t="s">
        <v>27</v>
      </c>
      <c r="D13" s="126">
        <f>'Contact tracing'!C15</f>
        <v>4</v>
      </c>
      <c r="E13" s="180">
        <f t="shared" si="0"/>
        <v>3.2</v>
      </c>
      <c r="F13" s="181">
        <f t="shared" si="1"/>
        <v>4.8</v>
      </c>
    </row>
    <row r="14" spans="1:13" s="7" customFormat="1" ht="20" customHeight="1">
      <c r="E14" s="4"/>
      <c r="F14" s="17"/>
    </row>
    <row r="15" spans="1:13" s="7" customFormat="1" ht="20" customHeight="1">
      <c r="C15" s="19" t="s">
        <v>31</v>
      </c>
      <c r="D15" s="110">
        <f>D16*(1-Parameters!D19)+D17*Parameters!D19</f>
        <v>42</v>
      </c>
      <c r="E15" s="111">
        <f>D16*(1-Parameters!E19)+D17*Parameters!E19</f>
        <v>42</v>
      </c>
      <c r="F15" s="22">
        <f>D16*(1-Parameters!F19)+D17*Parameters!F19</f>
        <v>42</v>
      </c>
    </row>
    <row r="16" spans="1:13" s="7" customFormat="1" ht="20" customHeight="1">
      <c r="C16" s="66" t="s">
        <v>32</v>
      </c>
      <c r="D16" s="48">
        <v>45</v>
      </c>
      <c r="F16" s="17"/>
    </row>
    <row r="17" spans="1:10" s="7" customFormat="1" ht="20" customHeight="1">
      <c r="C17" s="53" t="s">
        <v>33</v>
      </c>
      <c r="D17" s="104">
        <v>30</v>
      </c>
      <c r="F17" s="17"/>
    </row>
    <row r="18" spans="1:10" s="7" customFormat="1" ht="20" customHeight="1">
      <c r="A18" s="20"/>
      <c r="C18" s="231" t="s">
        <v>34</v>
      </c>
      <c r="D18" s="107">
        <v>0.2</v>
      </c>
      <c r="E18" s="108">
        <v>0</v>
      </c>
      <c r="F18" s="109">
        <v>0.3</v>
      </c>
      <c r="G18" s="2"/>
    </row>
    <row r="19" spans="1:10" s="7" customFormat="1" ht="20" customHeight="1">
      <c r="A19" s="20"/>
      <c r="C19" s="231" t="s">
        <v>35</v>
      </c>
      <c r="D19" s="107">
        <v>0.2</v>
      </c>
      <c r="E19" s="108">
        <v>0.2</v>
      </c>
      <c r="F19" s="109">
        <v>0.2</v>
      </c>
      <c r="G19" s="2"/>
    </row>
    <row r="20" spans="1:10" s="13" customFormat="1" ht="20" customHeight="1">
      <c r="D20" s="17"/>
      <c r="F20" s="17"/>
      <c r="G20" s="17"/>
      <c r="H20" s="17"/>
      <c r="I20" s="7"/>
      <c r="J20" s="7"/>
    </row>
    <row r="21" spans="1:10" s="13" customFormat="1" ht="20" customHeight="1">
      <c r="B21" s="34" t="s">
        <v>48</v>
      </c>
      <c r="C21" s="34"/>
      <c r="D21" s="34"/>
      <c r="E21" s="17"/>
      <c r="F21" s="17"/>
      <c r="G21" s="17"/>
      <c r="H21" s="17"/>
    </row>
    <row r="22" spans="1:10" s="13" customFormat="1" ht="20" customHeight="1">
      <c r="E22" s="5"/>
      <c r="F22" s="17"/>
    </row>
    <row r="23" spans="1:10" s="7" customFormat="1" ht="20" customHeight="1">
      <c r="B23" s="44" t="s">
        <v>49</v>
      </c>
      <c r="C23" s="43" t="s">
        <v>36</v>
      </c>
      <c r="D23" s="14">
        <v>60</v>
      </c>
      <c r="E23" s="127"/>
      <c r="F23" s="17"/>
    </row>
    <row r="24" spans="1:10" s="7" customFormat="1" ht="20" customHeight="1">
      <c r="B24" s="45"/>
      <c r="C24" s="217" t="s">
        <v>71</v>
      </c>
      <c r="D24" s="14">
        <v>6</v>
      </c>
      <c r="E24" s="127"/>
      <c r="F24" s="17"/>
    </row>
    <row r="25" spans="1:10" s="7" customFormat="1" ht="20" customHeight="1">
      <c r="B25" s="45"/>
      <c r="C25" s="43" t="s">
        <v>37</v>
      </c>
      <c r="D25" s="14">
        <v>5</v>
      </c>
      <c r="E25" s="4"/>
      <c r="F25" s="17"/>
    </row>
    <row r="26" spans="1:10" s="7" customFormat="1">
      <c r="B26" s="45"/>
      <c r="C26" s="42" t="s">
        <v>67</v>
      </c>
      <c r="D26" s="16">
        <v>120</v>
      </c>
      <c r="E26" s="127"/>
      <c r="F26" s="17"/>
    </row>
    <row r="27" spans="1:10" s="7" customFormat="1">
      <c r="B27" s="46"/>
      <c r="C27" s="41" t="s">
        <v>68</v>
      </c>
      <c r="D27" s="16">
        <v>15</v>
      </c>
      <c r="E27" s="127"/>
      <c r="F27" s="17"/>
    </row>
    <row r="28" spans="1:10" s="7" customFormat="1" ht="20" customHeight="1">
      <c r="B28" s="4"/>
      <c r="E28" s="4"/>
      <c r="F28" s="17"/>
    </row>
    <row r="29" spans="1:10" s="7" customFormat="1" ht="20" customHeight="1">
      <c r="B29" s="44" t="s">
        <v>50</v>
      </c>
      <c r="C29" s="40" t="s">
        <v>38</v>
      </c>
      <c r="D29" s="16">
        <v>10</v>
      </c>
      <c r="F29" s="17"/>
    </row>
    <row r="30" spans="1:10" s="8" customFormat="1" ht="20" customHeight="1">
      <c r="B30" s="49"/>
      <c r="C30" s="216" t="s">
        <v>39</v>
      </c>
      <c r="D30" s="14">
        <v>10</v>
      </c>
      <c r="F30" s="17"/>
    </row>
    <row r="31" spans="1:10" s="7" customFormat="1" ht="20" customHeight="1">
      <c r="B31" s="4"/>
      <c r="E31" s="4"/>
      <c r="F31" s="17"/>
    </row>
    <row r="32" spans="1:10" s="7" customFormat="1" ht="20" customHeight="1">
      <c r="B32" s="44" t="s">
        <v>51</v>
      </c>
      <c r="C32" s="40" t="s">
        <v>40</v>
      </c>
      <c r="D32" s="18">
        <v>10</v>
      </c>
      <c r="E32" s="18">
        <v>10</v>
      </c>
      <c r="F32" s="106">
        <v>10</v>
      </c>
      <c r="G32" s="5"/>
    </row>
    <row r="33" spans="2:7" s="7" customFormat="1">
      <c r="B33" s="46"/>
      <c r="C33" s="218" t="s">
        <v>69</v>
      </c>
      <c r="D33" s="18">
        <v>10</v>
      </c>
      <c r="E33" s="18">
        <v>10</v>
      </c>
      <c r="F33" s="106">
        <v>10</v>
      </c>
      <c r="G33" s="127"/>
    </row>
    <row r="34" spans="2:7" s="7" customFormat="1" ht="20" customHeight="1">
      <c r="B34" s="4"/>
      <c r="C34" s="13"/>
      <c r="D34" s="13"/>
      <c r="E34" s="4"/>
      <c r="F34" s="17"/>
    </row>
    <row r="35" spans="2:7" s="7" customFormat="1">
      <c r="B35" s="44" t="s">
        <v>52</v>
      </c>
      <c r="C35" s="38" t="s">
        <v>41</v>
      </c>
      <c r="D35" s="18">
        <v>45</v>
      </c>
      <c r="E35" s="4"/>
      <c r="F35" s="17"/>
    </row>
    <row r="36" spans="2:7" s="7" customFormat="1">
      <c r="B36" s="47"/>
      <c r="C36" s="39" t="s">
        <v>42</v>
      </c>
      <c r="D36" s="15">
        <v>0.1</v>
      </c>
      <c r="E36" s="4"/>
      <c r="F36" s="17"/>
    </row>
    <row r="37" spans="2:7" s="7" customFormat="1">
      <c r="B37" s="47"/>
      <c r="C37" s="39" t="s">
        <v>43</v>
      </c>
      <c r="D37" s="15">
        <v>0.2</v>
      </c>
      <c r="E37" s="4"/>
      <c r="F37" s="17"/>
    </row>
    <row r="38" spans="2:7" s="7" customFormat="1">
      <c r="B38" s="50"/>
      <c r="C38" s="41" t="s">
        <v>70</v>
      </c>
      <c r="D38" s="16">
        <v>60</v>
      </c>
      <c r="E38" s="4"/>
      <c r="F38" s="17"/>
    </row>
    <row r="39" spans="2:7" s="7" customFormat="1" ht="20" customHeight="1">
      <c r="C39" s="13"/>
      <c r="D39" s="13"/>
      <c r="E39" s="4"/>
      <c r="F39" s="17"/>
    </row>
    <row r="40" spans="2:7" s="7" customFormat="1" ht="20" customHeight="1">
      <c r="B40" s="34" t="s">
        <v>65</v>
      </c>
      <c r="C40" s="34"/>
      <c r="D40" s="34"/>
      <c r="E40" s="71"/>
      <c r="F40" s="71"/>
      <c r="G40" s="71"/>
    </row>
    <row r="41" spans="2:7" s="7" customFormat="1" ht="20" customHeight="1">
      <c r="C41" s="13"/>
      <c r="D41" s="13"/>
      <c r="E41" s="4"/>
      <c r="F41" s="17"/>
    </row>
    <row r="42" spans="2:7" s="7" customFormat="1">
      <c r="C42" s="54" t="s">
        <v>44</v>
      </c>
      <c r="D42" s="55" t="s">
        <v>30</v>
      </c>
      <c r="E42" s="4"/>
      <c r="F42" s="17"/>
    </row>
    <row r="43" spans="2:7" s="7" customFormat="1" ht="20">
      <c r="C43" s="121" t="s">
        <v>45</v>
      </c>
      <c r="D43" s="15">
        <v>0.1</v>
      </c>
      <c r="E43" s="4"/>
      <c r="F43" s="17"/>
    </row>
    <row r="44" spans="2:7" s="7" customFormat="1" ht="20" customHeight="1">
      <c r="C44" s="121" t="s">
        <v>46</v>
      </c>
      <c r="D44" s="15">
        <v>0</v>
      </c>
      <c r="E44" s="4"/>
      <c r="F44" s="17"/>
    </row>
    <row r="45" spans="2:7" s="7" customFormat="1" ht="20" customHeight="1">
      <c r="C45" s="121" t="s">
        <v>47</v>
      </c>
      <c r="D45" s="15">
        <v>0.75</v>
      </c>
      <c r="E45" s="56"/>
      <c r="F45" s="17"/>
    </row>
  </sheetData>
  <mergeCells count="1">
    <mergeCell ref="B3:F3"/>
  </mergeCells>
  <conditionalFormatting sqref="A1:F45">
    <cfRule type="expression" dxfId="30" priority="7">
      <formula>CELL("protect", A1)=0</formula>
    </cfRule>
  </conditionalFormatting>
  <dataValidations count="3">
    <dataValidation type="decimal" allowBlank="1" showInputMessage="1" showErrorMessage="1" sqref="D18:F19 D36:D37 D43:D45 D7" xr:uid="{00000000-0002-0000-0300-000000000000}">
      <formula1>0</formula1>
      <formula2>1</formula2>
    </dataValidation>
    <dataValidation type="whole" operator="greaterThan" allowBlank="1" showInputMessage="1" showErrorMessage="1" sqref="D10 D11 D12" xr:uid="{00000000-0002-0000-0300-000001000000}">
      <formula1>0</formula1>
    </dataValidation>
    <dataValidation type="whole" operator="greaterThanOrEqual" allowBlank="1" showInputMessage="1" showErrorMessage="1" sqref="D17 D16 D23 D24 D25 D26 D27 D29 D30 D32 D33 E33 E32 F32 F33 D35 D38" xr:uid="{00000000-0002-0000-0300-000002000000}">
      <formula1>0</formula1>
    </dataValidation>
  </dataValidation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Y55"/>
  <sheetViews>
    <sheetView showGridLines="0" topLeftCell="B2" zoomScaleNormal="100" workbookViewId="0">
      <selection activeCell="G11" sqref="G11"/>
    </sheetView>
  </sheetViews>
  <sheetFormatPr baseColWidth="10" defaultColWidth="10.7109375" defaultRowHeight="19"/>
  <cols>
    <col min="1" max="1" width="5.7109375" customWidth="1"/>
    <col min="2" max="2" width="20.7109375" customWidth="1"/>
    <col min="3" max="3" width="60.7109375" customWidth="1"/>
    <col min="4" max="7" width="10.7109375" customWidth="1"/>
    <col min="8" max="8" width="61.5703125" hidden="1" customWidth="1"/>
    <col min="9" max="9" width="10.7109375" customWidth="1"/>
    <col min="11" max="11" width="20.7109375" customWidth="1"/>
    <col min="12" max="12" width="60.7109375" customWidth="1"/>
    <col min="13" max="16" width="10.7109375" customWidth="1"/>
    <col min="18" max="18" width="5.7109375" customWidth="1"/>
    <col min="19" max="19" width="20.7109375" customWidth="1"/>
    <col min="20" max="20" width="60.7109375" customWidth="1"/>
    <col min="21" max="24" width="10.7109375" customWidth="1"/>
  </cols>
  <sheetData>
    <row r="1" spans="1:25" s="7" customFormat="1" ht="31">
      <c r="A1" s="1"/>
      <c r="B1" s="1" t="s">
        <v>73</v>
      </c>
      <c r="C1" s="1"/>
      <c r="D1" s="3"/>
      <c r="E1" s="3"/>
      <c r="F1" s="3"/>
      <c r="G1" s="3"/>
      <c r="K1" s="1" t="s">
        <v>72</v>
      </c>
      <c r="L1" s="1"/>
      <c r="M1" s="3"/>
      <c r="N1" s="3"/>
      <c r="O1" s="3"/>
      <c r="P1" s="3"/>
      <c r="S1" s="1" t="s">
        <v>75</v>
      </c>
      <c r="T1" s="1"/>
      <c r="U1" s="3"/>
      <c r="V1" s="3"/>
      <c r="W1" s="3"/>
      <c r="X1" s="3"/>
    </row>
    <row r="2" spans="1:25" ht="20" customHeight="1"/>
    <row r="3" spans="1:25" ht="157" customHeight="1">
      <c r="B3" s="248" t="s">
        <v>141</v>
      </c>
      <c r="C3" s="249"/>
      <c r="D3" s="249"/>
      <c r="E3" s="249"/>
      <c r="F3" s="249"/>
      <c r="G3" s="249"/>
      <c r="K3" s="250" t="s">
        <v>74</v>
      </c>
      <c r="L3" s="249"/>
      <c r="M3" s="249"/>
      <c r="N3" s="249"/>
      <c r="O3" s="249"/>
      <c r="P3" s="249"/>
      <c r="S3" s="250" t="s">
        <v>76</v>
      </c>
      <c r="T3" s="249"/>
      <c r="U3" s="249"/>
      <c r="V3" s="249"/>
      <c r="W3" s="249"/>
      <c r="X3" s="249"/>
    </row>
    <row r="4" spans="1:25" ht="20" customHeight="1">
      <c r="G4" s="114"/>
      <c r="L4" s="114"/>
      <c r="M4" s="114"/>
      <c r="N4" s="114"/>
      <c r="O4" s="114"/>
      <c r="P4" s="114"/>
      <c r="T4" s="114"/>
      <c r="U4" s="114"/>
      <c r="V4" s="114"/>
      <c r="W4" s="114"/>
      <c r="X4" s="114"/>
    </row>
    <row r="5" spans="1:25" ht="20" customHeight="1">
      <c r="C5" s="230" t="s">
        <v>142</v>
      </c>
      <c r="D5" s="113">
        <f>ROUND(VLOOKUP('Contact tracing'!$C$9, Parameters!$C$10:$F$13, 2, FALSE), 0)</f>
        <v>5</v>
      </c>
      <c r="E5" s="74"/>
      <c r="F5" s="74"/>
      <c r="G5" s="74"/>
      <c r="L5" s="230" t="s">
        <v>142</v>
      </c>
      <c r="M5" s="113">
        <f>ROUND(VLOOKUP('Contact tracing'!$C$9, Parameters!$C$10:$F$13, 3, FALSE), 0)</f>
        <v>4</v>
      </c>
      <c r="N5" s="80"/>
      <c r="O5" s="80"/>
      <c r="P5" s="80"/>
      <c r="T5" s="230" t="s">
        <v>142</v>
      </c>
      <c r="U5" s="113">
        <f>ROUND(VLOOKUP('Contact tracing'!$C$9, Parameters!$C$10:$F$13, 4, FALSE), 0)</f>
        <v>6</v>
      </c>
      <c r="V5" s="80"/>
      <c r="W5" s="80"/>
      <c r="X5" s="80"/>
    </row>
    <row r="6" spans="1:25" ht="20" customHeight="1">
      <c r="C6" s="230" t="s">
        <v>77</v>
      </c>
      <c r="D6" s="169">
        <v>1</v>
      </c>
      <c r="E6" s="135"/>
      <c r="F6" s="135"/>
      <c r="G6" s="135"/>
      <c r="L6" s="167"/>
      <c r="M6" s="168"/>
      <c r="N6" s="135"/>
      <c r="O6" s="135"/>
      <c r="P6" s="135"/>
      <c r="T6" s="167"/>
      <c r="U6" s="168"/>
      <c r="V6" s="135"/>
      <c r="W6" s="135"/>
      <c r="X6" s="135"/>
    </row>
    <row r="7" spans="1:25" ht="20" customHeight="1">
      <c r="E7" s="135"/>
      <c r="F7" s="135"/>
      <c r="G7" s="135"/>
      <c r="L7" s="167"/>
      <c r="M7" s="168"/>
      <c r="N7" s="135"/>
      <c r="O7" s="135"/>
      <c r="P7" s="135"/>
      <c r="T7" s="167"/>
      <c r="U7" s="168"/>
      <c r="V7" s="135"/>
      <c r="W7" s="135"/>
      <c r="X7" s="135"/>
    </row>
    <row r="8" spans="1:25" s="7" customFormat="1" ht="40" customHeight="1">
      <c r="C8" s="219" t="s">
        <v>82</v>
      </c>
      <c r="D8" s="220" t="s">
        <v>83</v>
      </c>
      <c r="E8" s="221" t="s">
        <v>86</v>
      </c>
      <c r="F8" s="221" t="s">
        <v>84</v>
      </c>
      <c r="G8" s="222" t="s">
        <v>85</v>
      </c>
      <c r="I8"/>
      <c r="L8" s="219" t="s">
        <v>82</v>
      </c>
      <c r="M8" s="220" t="s">
        <v>83</v>
      </c>
      <c r="N8" s="221" t="s">
        <v>86</v>
      </c>
      <c r="O8" s="221" t="s">
        <v>84</v>
      </c>
      <c r="P8" s="135"/>
      <c r="T8" s="219" t="s">
        <v>82</v>
      </c>
      <c r="U8" s="220" t="s">
        <v>83</v>
      </c>
      <c r="V8" s="221" t="s">
        <v>86</v>
      </c>
      <c r="W8" s="221" t="s">
        <v>84</v>
      </c>
      <c r="X8" s="135"/>
    </row>
    <row r="9" spans="1:25" s="7" customFormat="1" ht="20" customHeight="1">
      <c r="C9" s="33" t="s">
        <v>78</v>
      </c>
      <c r="D9" s="75">
        <f>IF(I27&lt;0, 0, I27)</f>
        <v>4.3066666666666666</v>
      </c>
      <c r="E9" s="75">
        <f>D9/'Contact tracing'!$H$10</f>
        <v>0.53833333333333333</v>
      </c>
      <c r="F9" s="75">
        <f>E9*$D$6</f>
        <v>0.53833333333333333</v>
      </c>
      <c r="G9" s="171">
        <f>1/E9</f>
        <v>1.8575851393188854</v>
      </c>
      <c r="H9" s="76" t="s">
        <v>0</v>
      </c>
      <c r="I9" s="149"/>
      <c r="L9" s="33" t="s">
        <v>78</v>
      </c>
      <c r="M9" s="75">
        <f>IF(Q27&lt;0, 0, Q27)</f>
        <v>4.166666666666667</v>
      </c>
      <c r="N9" s="75">
        <f>M9/'Contact tracing'!$H$10</f>
        <v>0.52083333333333337</v>
      </c>
      <c r="O9" s="75">
        <f>N9*$D$6</f>
        <v>0.52083333333333337</v>
      </c>
      <c r="P9" s="135"/>
      <c r="T9" s="33" t="s">
        <v>78</v>
      </c>
      <c r="U9" s="75">
        <f>IF(Y27&lt;0, 0, Y27)</f>
        <v>4.3766666666666669</v>
      </c>
      <c r="V9" s="75">
        <f>U9/'Contact tracing'!$H$10</f>
        <v>0.54708333333333337</v>
      </c>
      <c r="W9" s="75">
        <f>V9*$D$6</f>
        <v>0.54708333333333337</v>
      </c>
      <c r="X9" s="135"/>
    </row>
    <row r="10" spans="1:25" s="7" customFormat="1" ht="20" customHeight="1">
      <c r="C10" s="33" t="s">
        <v>79</v>
      </c>
      <c r="D10" s="75">
        <f>IF(I33&lt;0, 0, I33)</f>
        <v>0.47333333333333333</v>
      </c>
      <c r="E10" s="75">
        <f>D10/'Contact tracing'!$H$10</f>
        <v>5.9166666666666666E-2</v>
      </c>
      <c r="F10" s="75">
        <f t="shared" ref="F10:F12" si="0">E10*$D$6</f>
        <v>5.9166666666666666E-2</v>
      </c>
      <c r="G10" s="171">
        <f>IFERROR(1/E10, 0)</f>
        <v>16.901408450704224</v>
      </c>
      <c r="H10" s="76" t="s">
        <v>2</v>
      </c>
      <c r="I10" s="149"/>
      <c r="L10" s="33" t="s">
        <v>79</v>
      </c>
      <c r="M10" s="75">
        <f>IF(Q33&lt;0, 0, Q33)</f>
        <v>0.33333333333333331</v>
      </c>
      <c r="N10" s="75">
        <f>M10/'Contact tracing'!$H$10</f>
        <v>4.1666666666666664E-2</v>
      </c>
      <c r="O10" s="75">
        <f t="shared" ref="O10:O12" si="1">N10*$D$6</f>
        <v>4.1666666666666664E-2</v>
      </c>
      <c r="P10" s="135"/>
      <c r="T10" s="33" t="s">
        <v>79</v>
      </c>
      <c r="U10" s="75">
        <f>IF(Y33&lt;0, 0, Y33)</f>
        <v>0.54333333333333333</v>
      </c>
      <c r="V10" s="75">
        <f>U10/'Contact tracing'!$H$10</f>
        <v>6.7916666666666667E-2</v>
      </c>
      <c r="W10" s="75">
        <f t="shared" ref="W10:W12" si="2">V10*$D$6</f>
        <v>6.7916666666666667E-2</v>
      </c>
      <c r="X10" s="135"/>
    </row>
    <row r="11" spans="1:25" s="7" customFormat="1" ht="20" customHeight="1">
      <c r="C11" s="33" t="s">
        <v>80</v>
      </c>
      <c r="D11" s="75">
        <f>IF(I39 &lt; 0, 0, I39)</f>
        <v>0.47333333333333333</v>
      </c>
      <c r="E11" s="75">
        <f>D11/'Contact tracing'!$H$10</f>
        <v>5.9166666666666666E-2</v>
      </c>
      <c r="F11" s="75">
        <f t="shared" si="0"/>
        <v>5.9166666666666666E-2</v>
      </c>
      <c r="G11" s="171">
        <f>IFERROR(1/E11, 0)</f>
        <v>16.901408450704224</v>
      </c>
      <c r="H11" s="76" t="s">
        <v>3</v>
      </c>
      <c r="I11" s="149"/>
      <c r="L11" s="33" t="s">
        <v>80</v>
      </c>
      <c r="M11" s="75">
        <f>IF(Q39&lt;0, 0, Q39)</f>
        <v>0.33333333333333331</v>
      </c>
      <c r="N11" s="75">
        <f>M11/'Contact tracing'!$H$10</f>
        <v>4.1666666666666664E-2</v>
      </c>
      <c r="O11" s="75">
        <f t="shared" si="1"/>
        <v>4.1666666666666664E-2</v>
      </c>
      <c r="P11" s="135"/>
      <c r="T11" s="33" t="s">
        <v>80</v>
      </c>
      <c r="U11" s="75">
        <f>IF(Y39 &lt; 0, 0, Y39)</f>
        <v>0.54333333333333333</v>
      </c>
      <c r="V11" s="75">
        <f>U11/'Contact tracing'!$H$10</f>
        <v>6.7916666666666667E-2</v>
      </c>
      <c r="W11" s="75">
        <f t="shared" si="2"/>
        <v>6.7916666666666667E-2</v>
      </c>
      <c r="X11" s="135"/>
    </row>
    <row r="12" spans="1:25" s="7" customFormat="1" ht="20" customHeight="1">
      <c r="C12" s="33" t="s">
        <v>81</v>
      </c>
      <c r="D12" s="75">
        <f>IF(I45&lt;0, 0, I45)</f>
        <v>0.16499999999999998</v>
      </c>
      <c r="E12" s="75">
        <f>D12/'Contact tracing'!$H$10</f>
        <v>2.0624999999999998E-2</v>
      </c>
      <c r="F12" s="75">
        <f t="shared" si="0"/>
        <v>2.0624999999999998E-2</v>
      </c>
      <c r="G12" s="171">
        <f t="shared" ref="G10:G12" si="3">1/E12</f>
        <v>48.484848484848492</v>
      </c>
      <c r="H12" s="76" t="s">
        <v>1</v>
      </c>
      <c r="I12" s="149"/>
      <c r="L12" s="33" t="s">
        <v>81</v>
      </c>
      <c r="M12" s="75">
        <f>IF(Q45&lt;0, 0, Q45)</f>
        <v>0.16499999999999998</v>
      </c>
      <c r="N12" s="75">
        <f>M12/'Contact tracing'!$H$10</f>
        <v>2.0624999999999998E-2</v>
      </c>
      <c r="O12" s="75">
        <f t="shared" si="1"/>
        <v>2.0624999999999998E-2</v>
      </c>
      <c r="P12" s="135"/>
      <c r="T12" s="33" t="s">
        <v>81</v>
      </c>
      <c r="U12" s="75">
        <f>IF(Y45&lt;0, 0, Y45)</f>
        <v>0.16499999999999998</v>
      </c>
      <c r="V12" s="75">
        <f>U12/'Contact tracing'!$H$10</f>
        <v>2.0624999999999998E-2</v>
      </c>
      <c r="W12" s="75">
        <f t="shared" si="2"/>
        <v>2.0624999999999998E-2</v>
      </c>
      <c r="X12" s="135"/>
    </row>
    <row r="13" spans="1:25" s="7" customFormat="1" ht="20" customHeight="1">
      <c r="D13" s="68"/>
      <c r="E13" s="68"/>
      <c r="F13" s="68"/>
      <c r="G13" s="68"/>
      <c r="H13" s="68"/>
      <c r="I13" s="68"/>
      <c r="M13" s="68"/>
      <c r="N13" s="68"/>
      <c r="O13" s="68"/>
      <c r="P13" s="135"/>
      <c r="U13" s="68"/>
      <c r="V13" s="68"/>
      <c r="W13" s="68"/>
      <c r="X13" s="135"/>
    </row>
    <row r="14" spans="1:25">
      <c r="E14" s="68"/>
      <c r="F14" s="68"/>
      <c r="G14" s="68"/>
      <c r="I14" s="130"/>
      <c r="J14" s="79"/>
      <c r="N14" s="68"/>
      <c r="O14" s="68"/>
      <c r="P14" s="68"/>
      <c r="Q14" s="7"/>
      <c r="R14" s="7"/>
      <c r="V14" s="68"/>
      <c r="W14" s="68"/>
      <c r="X14" s="68"/>
      <c r="Y14" s="7"/>
    </row>
    <row r="15" spans="1:25">
      <c r="B15" s="73" t="s">
        <v>87</v>
      </c>
      <c r="C15" s="129" t="s">
        <v>90</v>
      </c>
      <c r="D15" s="128">
        <f>D5*(F9+F10)</f>
        <v>2.9875000000000003</v>
      </c>
      <c r="E15" s="68"/>
      <c r="F15" s="68"/>
      <c r="G15" s="68"/>
      <c r="I15" s="130"/>
      <c r="J15" s="79"/>
      <c r="K15" s="232" t="s">
        <v>87</v>
      </c>
      <c r="L15" s="129" t="s">
        <v>90</v>
      </c>
      <c r="M15" s="128">
        <f>M5*(O9+O10)</f>
        <v>2.25</v>
      </c>
      <c r="N15" s="68"/>
      <c r="O15" s="68"/>
      <c r="P15" s="68"/>
      <c r="Q15" s="7"/>
      <c r="R15" s="7"/>
      <c r="S15" s="232" t="s">
        <v>87</v>
      </c>
      <c r="T15" s="129" t="s">
        <v>90</v>
      </c>
      <c r="U15" s="128">
        <f>U5*(W9+W10)</f>
        <v>3.69</v>
      </c>
      <c r="V15" s="68"/>
      <c r="W15" s="68"/>
      <c r="X15" s="68"/>
      <c r="Y15" s="130"/>
    </row>
    <row r="16" spans="1:25">
      <c r="B16" s="72"/>
      <c r="C16" s="72"/>
      <c r="D16" s="72"/>
      <c r="E16" s="68"/>
      <c r="F16" s="68"/>
      <c r="G16" s="68"/>
      <c r="H16" s="72"/>
      <c r="I16" s="130"/>
      <c r="J16" s="79"/>
      <c r="K16" s="72"/>
      <c r="L16" s="72"/>
      <c r="M16" s="72"/>
      <c r="N16" s="68"/>
      <c r="O16" s="68"/>
      <c r="P16" s="68"/>
      <c r="Q16" s="7"/>
      <c r="R16" s="7"/>
      <c r="S16" s="72"/>
      <c r="T16" s="72"/>
      <c r="U16" s="72"/>
      <c r="V16" s="68"/>
      <c r="W16" s="68"/>
      <c r="X16" s="68"/>
      <c r="Y16" s="130"/>
    </row>
    <row r="17" spans="1:25">
      <c r="B17" s="73" t="s">
        <v>89</v>
      </c>
      <c r="C17" s="129" t="s">
        <v>91</v>
      </c>
      <c r="D17" s="128">
        <f>D5*(F11+F12)</f>
        <v>0.3989583333333333</v>
      </c>
      <c r="E17" s="68"/>
      <c r="F17" s="68"/>
      <c r="G17" s="68"/>
      <c r="I17" s="130"/>
      <c r="J17" s="79"/>
      <c r="K17" s="232" t="s">
        <v>88</v>
      </c>
      <c r="L17" s="129" t="s">
        <v>91</v>
      </c>
      <c r="M17" s="128">
        <f>M5*(O11+O12)</f>
        <v>0.24916666666666665</v>
      </c>
      <c r="N17" s="68"/>
      <c r="O17" s="68"/>
      <c r="P17" s="68"/>
      <c r="Q17" s="130"/>
      <c r="R17" s="7"/>
      <c r="S17" s="232" t="s">
        <v>88</v>
      </c>
      <c r="T17" s="129" t="s">
        <v>91</v>
      </c>
      <c r="U17" s="128">
        <f>U5*(W11+W12)</f>
        <v>0.53125</v>
      </c>
      <c r="V17" s="68"/>
      <c r="W17" s="68"/>
      <c r="X17" s="68"/>
      <c r="Y17" s="130"/>
    </row>
    <row r="18" spans="1:25" s="7" customFormat="1" ht="20" customHeight="1">
      <c r="D18" s="9"/>
      <c r="H18" s="2"/>
      <c r="I18" s="150"/>
      <c r="J18" s="78"/>
      <c r="M18" s="9"/>
      <c r="U18" s="9"/>
    </row>
    <row r="19" spans="1:25" s="13" customFormat="1" ht="40" customHeight="1">
      <c r="B19" s="19" t="s">
        <v>92</v>
      </c>
      <c r="C19" s="223" t="s">
        <v>93</v>
      </c>
      <c r="D19" s="224" t="s">
        <v>94</v>
      </c>
      <c r="E19" s="224" t="s">
        <v>45</v>
      </c>
      <c r="F19" s="225" t="s">
        <v>95</v>
      </c>
      <c r="G19" s="226" t="s">
        <v>96</v>
      </c>
      <c r="H19" s="2"/>
      <c r="I19" s="150"/>
      <c r="K19" s="19" t="s">
        <v>92</v>
      </c>
      <c r="L19" s="223" t="s">
        <v>93</v>
      </c>
      <c r="M19" s="224" t="s">
        <v>94</v>
      </c>
      <c r="N19" s="224" t="s">
        <v>45</v>
      </c>
      <c r="O19" s="225" t="s">
        <v>95</v>
      </c>
      <c r="P19" s="226" t="s">
        <v>96</v>
      </c>
      <c r="S19" s="19" t="s">
        <v>92</v>
      </c>
      <c r="T19" s="223" t="s">
        <v>93</v>
      </c>
      <c r="U19" s="224" t="s">
        <v>94</v>
      </c>
      <c r="V19" s="224" t="s">
        <v>45</v>
      </c>
      <c r="W19" s="225" t="s">
        <v>95</v>
      </c>
      <c r="X19" s="226" t="s">
        <v>96</v>
      </c>
    </row>
    <row r="20" spans="1:25" s="13" customFormat="1" ht="20" customHeight="1">
      <c r="H20" s="2"/>
      <c r="I20" s="150"/>
      <c r="J20" s="7"/>
    </row>
    <row r="21" spans="1:25" s="13" customFormat="1" ht="20" customHeight="1">
      <c r="A21" s="7"/>
      <c r="B21" s="19" t="s">
        <v>78</v>
      </c>
      <c r="C21" s="77" t="s">
        <v>78</v>
      </c>
      <c r="D21" s="22">
        <f>Parameters!$D$23</f>
        <v>60</v>
      </c>
      <c r="E21" s="22">
        <f>Parameters!$D$23*(1-Parameters!D43)</f>
        <v>54</v>
      </c>
      <c r="F21" s="22">
        <f>Parameters!$D$23</f>
        <v>60</v>
      </c>
      <c r="G21" s="22">
        <f>Parameters!$D$23</f>
        <v>60</v>
      </c>
      <c r="H21" s="2"/>
      <c r="I21" s="150"/>
      <c r="J21" s="7"/>
      <c r="K21" s="19" t="s">
        <v>78</v>
      </c>
      <c r="L21" s="77" t="s">
        <v>78</v>
      </c>
      <c r="M21" s="22">
        <f>Parameters!$D$23</f>
        <v>60</v>
      </c>
      <c r="N21" s="22">
        <f>Parameters!$D$23*(1-Parameters!L43)</f>
        <v>60</v>
      </c>
      <c r="O21" s="22">
        <f>Parameters!$D$23</f>
        <v>60</v>
      </c>
      <c r="P21" s="22">
        <f>Parameters!$D$23</f>
        <v>60</v>
      </c>
      <c r="R21" s="7"/>
      <c r="S21" s="19" t="s">
        <v>78</v>
      </c>
      <c r="T21" s="77" t="s">
        <v>78</v>
      </c>
      <c r="U21" s="22">
        <f>Parameters!$D$23</f>
        <v>60</v>
      </c>
      <c r="V21" s="22">
        <f>Parameters!$D$23*(1-Parameters!S43)</f>
        <v>60</v>
      </c>
      <c r="W21" s="22">
        <f>Parameters!$D$23</f>
        <v>60</v>
      </c>
      <c r="X21" s="22">
        <f>Parameters!$D$23</f>
        <v>60</v>
      </c>
    </row>
    <row r="22" spans="1:25" s="13" customFormat="1" ht="20" customHeight="1">
      <c r="B22" s="61"/>
      <c r="C22" s="233" t="s">
        <v>97</v>
      </c>
      <c r="D22" s="22">
        <f>Parameters!$D$15*Parameters!$D$18</f>
        <v>8.4</v>
      </c>
      <c r="E22" s="22">
        <v>0</v>
      </c>
      <c r="F22" s="22">
        <v>0</v>
      </c>
      <c r="G22" s="22">
        <v>0</v>
      </c>
      <c r="H22" s="2"/>
      <c r="I22" s="150"/>
      <c r="J22" s="28"/>
      <c r="K22" s="61"/>
      <c r="L22" s="233" t="s">
        <v>97</v>
      </c>
      <c r="M22" s="22">
        <f>Parameters!$E$15*Parameters!$E$18</f>
        <v>0</v>
      </c>
      <c r="N22" s="22">
        <v>0</v>
      </c>
      <c r="O22" s="22">
        <v>0</v>
      </c>
      <c r="P22" s="22">
        <v>0</v>
      </c>
      <c r="S22" s="61"/>
      <c r="T22" s="233" t="s">
        <v>97</v>
      </c>
      <c r="U22" s="22">
        <f>Parameters!$F$15*Parameters!$F$18</f>
        <v>12.6</v>
      </c>
      <c r="V22" s="22">
        <v>0</v>
      </c>
      <c r="W22" s="22">
        <v>0</v>
      </c>
      <c r="X22" s="22">
        <v>0</v>
      </c>
    </row>
    <row r="23" spans="1:25" s="13" customFormat="1" ht="20" customHeight="1">
      <c r="B23" s="61"/>
      <c r="C23" s="6" t="s">
        <v>98</v>
      </c>
      <c r="D23" s="22">
        <f>Parameters!$D$26</f>
        <v>120</v>
      </c>
      <c r="E23" s="22">
        <f>Parameters!$D$26</f>
        <v>120</v>
      </c>
      <c r="F23" s="22">
        <f>Parameters!$D$26</f>
        <v>120</v>
      </c>
      <c r="G23" s="22">
        <f>Parameters!$D$26*(1 - Parameters!$D$45)</f>
        <v>30</v>
      </c>
      <c r="H23" s="2"/>
      <c r="I23" s="150"/>
      <c r="J23" s="28"/>
      <c r="K23" s="61"/>
      <c r="L23" s="6" t="s">
        <v>98</v>
      </c>
      <c r="M23" s="22">
        <f>Parameters!$D$26</f>
        <v>120</v>
      </c>
      <c r="N23" s="22">
        <f>Parameters!$D$26</f>
        <v>120</v>
      </c>
      <c r="O23" s="22">
        <f>Parameters!$D$26</f>
        <v>120</v>
      </c>
      <c r="P23" s="22">
        <f>Parameters!$D$26*(1 - Parameters!$D$45)</f>
        <v>30</v>
      </c>
      <c r="S23" s="61"/>
      <c r="T23" s="6" t="s">
        <v>98</v>
      </c>
      <c r="U23" s="22">
        <f>Parameters!$D$26</f>
        <v>120</v>
      </c>
      <c r="V23" s="22">
        <f>Parameters!$D$26</f>
        <v>120</v>
      </c>
      <c r="W23" s="22">
        <f>Parameters!$D$26</f>
        <v>120</v>
      </c>
      <c r="X23" s="22">
        <f>Parameters!$D$26*(1 - Parameters!$D$45)</f>
        <v>30</v>
      </c>
    </row>
    <row r="24" spans="1:25" s="13" customFormat="1" ht="20" customHeight="1">
      <c r="B24" s="61"/>
      <c r="C24" s="6" t="s">
        <v>99</v>
      </c>
      <c r="D24" s="22">
        <f>'Contact tracing'!$C$14*Parameters!$D$24</f>
        <v>30</v>
      </c>
      <c r="E24" s="22">
        <f>'Contact tracing'!$C$14*Parameters!$D$24</f>
        <v>30</v>
      </c>
      <c r="F24" s="22">
        <f>'Contact tracing'!$C$14*Parameters!$D$24</f>
        <v>30</v>
      </c>
      <c r="G24" s="22">
        <f>'Contact tracing'!$C$14*Parameters!$D$24*(1 - Parameters!$D$45)</f>
        <v>7.5</v>
      </c>
      <c r="H24" s="2"/>
      <c r="I24" s="2"/>
      <c r="J24" s="28"/>
      <c r="K24" s="61"/>
      <c r="L24" s="6" t="s">
        <v>99</v>
      </c>
      <c r="M24" s="22">
        <f>'Contact tracing'!$C$14*Parameters!$D$24</f>
        <v>30</v>
      </c>
      <c r="N24" s="22">
        <f>'Contact tracing'!$C$14*Parameters!$D$24</f>
        <v>30</v>
      </c>
      <c r="O24" s="22">
        <f>'Contact tracing'!$C$14*Parameters!$D$24</f>
        <v>30</v>
      </c>
      <c r="P24" s="22">
        <f>'Contact tracing'!$C$14*Parameters!$D$24*(1 - Parameters!$D$45)</f>
        <v>7.5</v>
      </c>
      <c r="S24" s="61"/>
      <c r="T24" s="6" t="s">
        <v>99</v>
      </c>
      <c r="U24" s="22">
        <f>'Contact tracing'!$C$14*Parameters!$D$24</f>
        <v>30</v>
      </c>
      <c r="V24" s="22">
        <f>'Contact tracing'!$C$14*Parameters!$D$24</f>
        <v>30</v>
      </c>
      <c r="W24" s="22">
        <f>'Contact tracing'!$C$14*Parameters!$D$24</f>
        <v>30</v>
      </c>
      <c r="X24" s="22">
        <f>'Contact tracing'!$C$14*Parameters!$D$24*(1 - Parameters!$D$45)</f>
        <v>7.5</v>
      </c>
    </row>
    <row r="25" spans="1:25" s="13" customFormat="1" ht="20" customHeight="1">
      <c r="B25" s="61"/>
      <c r="C25" s="227" t="s">
        <v>100</v>
      </c>
      <c r="D25" s="22">
        <f>Parameters!$D$27</f>
        <v>15</v>
      </c>
      <c r="E25" s="22">
        <v>0</v>
      </c>
      <c r="F25" s="22">
        <f>Parameters!$D$27</f>
        <v>15</v>
      </c>
      <c r="G25" s="22">
        <f>Parameters!$D$27</f>
        <v>15</v>
      </c>
      <c r="H25" s="2"/>
      <c r="I25" s="2"/>
      <c r="J25" s="28"/>
      <c r="K25" s="61"/>
      <c r="L25" s="227" t="s">
        <v>100</v>
      </c>
      <c r="M25" s="22">
        <f>Parameters!$D$27</f>
        <v>15</v>
      </c>
      <c r="N25" s="22">
        <v>0</v>
      </c>
      <c r="O25" s="22">
        <f>Parameters!$D$27</f>
        <v>15</v>
      </c>
      <c r="P25" s="22">
        <f>Parameters!$D$27</f>
        <v>15</v>
      </c>
      <c r="S25" s="61"/>
      <c r="T25" s="227" t="s">
        <v>100</v>
      </c>
      <c r="U25" s="22">
        <f>Parameters!$D$27</f>
        <v>15</v>
      </c>
      <c r="V25" s="22">
        <v>0</v>
      </c>
      <c r="W25" s="22">
        <f>Parameters!$D$27</f>
        <v>15</v>
      </c>
      <c r="X25" s="22">
        <f>Parameters!$D$27</f>
        <v>15</v>
      </c>
    </row>
    <row r="26" spans="1:25" s="13" customFormat="1" ht="20" customHeight="1">
      <c r="B26" s="64"/>
      <c r="C26" s="234" t="s">
        <v>101</v>
      </c>
      <c r="D26" s="32">
        <f>'Contact tracing'!$C$14*Parameters!$D$25</f>
        <v>25</v>
      </c>
      <c r="E26" s="22">
        <f>'Contact tracing'!$C$14*Parameters!$D$25</f>
        <v>25</v>
      </c>
      <c r="F26" s="22">
        <f>'Contact tracing'!$C$14*Parameters!$D$25</f>
        <v>25</v>
      </c>
      <c r="G26" s="22">
        <f>'Contact tracing'!$C$14*Parameters!$D$25</f>
        <v>25</v>
      </c>
      <c r="H26" s="2"/>
      <c r="I26" s="140"/>
      <c r="J26" s="28"/>
      <c r="K26" s="64"/>
      <c r="L26" s="234" t="s">
        <v>101</v>
      </c>
      <c r="M26" s="32">
        <f>'Contact tracing'!$C$14*Parameters!$D$25</f>
        <v>25</v>
      </c>
      <c r="N26" s="22">
        <f>'Contact tracing'!$C$14*Parameters!$D$25</f>
        <v>25</v>
      </c>
      <c r="O26" s="22">
        <f>'Contact tracing'!$C$14*Parameters!$D$25</f>
        <v>25</v>
      </c>
      <c r="P26" s="22">
        <f>'Contact tracing'!$C$14*Parameters!$D$25</f>
        <v>25</v>
      </c>
      <c r="S26" s="64"/>
      <c r="T26" s="234" t="s">
        <v>101</v>
      </c>
      <c r="U26" s="32">
        <f>'Contact tracing'!$C$14*Parameters!$D$25</f>
        <v>25</v>
      </c>
      <c r="V26" s="22">
        <f>'Contact tracing'!$C$14*Parameters!$D$25</f>
        <v>25</v>
      </c>
      <c r="W26" s="22">
        <f>'Contact tracing'!$C$14*Parameters!$D$25</f>
        <v>25</v>
      </c>
      <c r="X26" s="22">
        <f>'Contact tracing'!$C$14*Parameters!$D$25</f>
        <v>25</v>
      </c>
    </row>
    <row r="27" spans="1:25" s="13" customFormat="1" ht="20" customHeight="1">
      <c r="B27" s="57"/>
      <c r="C27" s="141" t="s">
        <v>102</v>
      </c>
      <c r="D27" s="142">
        <f>SUM(D21:D26)/60</f>
        <v>4.3066666666666666</v>
      </c>
      <c r="E27" s="142">
        <f>SUM(E21:E26)/60</f>
        <v>3.8166666666666669</v>
      </c>
      <c r="F27" s="142">
        <f>SUM(F21:F26)/60</f>
        <v>4.166666666666667</v>
      </c>
      <c r="G27" s="143">
        <f>SUM(G21:G26)/60</f>
        <v>2.2916666666666665</v>
      </c>
      <c r="H27" s="2"/>
      <c r="I27" s="148">
        <f>D27+E28+F28+G28</f>
        <v>4.3066666666666666</v>
      </c>
      <c r="J27" s="28"/>
      <c r="K27" s="57"/>
      <c r="L27" s="141" t="s">
        <v>102</v>
      </c>
      <c r="M27" s="142">
        <f>SUM(M21:M26)/60</f>
        <v>4.166666666666667</v>
      </c>
      <c r="N27" s="142">
        <f>SUM(N21:N26)/60</f>
        <v>3.9166666666666665</v>
      </c>
      <c r="O27" s="142">
        <f>SUM(O21:O26)/60</f>
        <v>4.166666666666667</v>
      </c>
      <c r="P27" s="143">
        <f>SUM(P21:P26)/60</f>
        <v>2.2916666666666665</v>
      </c>
      <c r="Q27" s="148">
        <f>M27+N28+O28+P28</f>
        <v>4.166666666666667</v>
      </c>
      <c r="S27" s="57"/>
      <c r="T27" s="141" t="s">
        <v>102</v>
      </c>
      <c r="U27" s="142">
        <f>SUM(U21:U26)/60</f>
        <v>4.3766666666666669</v>
      </c>
      <c r="V27" s="142">
        <f>SUM(V21:V26)/60</f>
        <v>3.9166666666666665</v>
      </c>
      <c r="W27" s="142">
        <f>SUM(W21:W26)/60</f>
        <v>4.166666666666667</v>
      </c>
      <c r="X27" s="143">
        <f>SUM(X21:X26)/60</f>
        <v>2.2916666666666665</v>
      </c>
      <c r="Y27" s="148">
        <f>U27+V28+W28+X28</f>
        <v>4.3766666666666669</v>
      </c>
    </row>
    <row r="28" spans="1:25" s="13" customFormat="1" ht="20" customHeight="1">
      <c r="B28" s="57"/>
      <c r="C28" s="166" t="s">
        <v>119</v>
      </c>
      <c r="D28" s="146"/>
      <c r="E28" s="154">
        <f>(E27-D27)*'Contact tracing'!H13</f>
        <v>0</v>
      </c>
      <c r="F28" s="154">
        <f>(F27-D27)*'Contact tracing'!H14</f>
        <v>0</v>
      </c>
      <c r="G28" s="154">
        <f>(G27-D27)*'Contact tracing'!H15</f>
        <v>0</v>
      </c>
      <c r="H28" s="2"/>
      <c r="I28" s="140"/>
      <c r="J28" s="28"/>
      <c r="K28" s="57"/>
      <c r="L28" s="166" t="s">
        <v>119</v>
      </c>
      <c r="M28" s="146"/>
      <c r="N28" s="154">
        <f>(N27-M27)*'Contact tracing'!H13</f>
        <v>0</v>
      </c>
      <c r="O28" s="154">
        <f>(O27-M27)*'Contact tracing'!H14</f>
        <v>0</v>
      </c>
      <c r="P28" s="154">
        <f>(P27-M27)*'Contact tracing'!H15</f>
        <v>0</v>
      </c>
      <c r="S28" s="57"/>
      <c r="T28" s="166" t="s">
        <v>119</v>
      </c>
      <c r="U28" s="146"/>
      <c r="V28" s="154">
        <f>(V27-U27)*'Contact tracing'!H13</f>
        <v>0</v>
      </c>
      <c r="W28" s="154">
        <f>(W27-U27)*'Contact tracing'!H14</f>
        <v>0</v>
      </c>
      <c r="X28" s="154">
        <f>(X27-U27)*'Contact tracing'!H15</f>
        <v>0</v>
      </c>
      <c r="Y28" s="28"/>
    </row>
    <row r="29" spans="1:25" s="13" customFormat="1" ht="20" customHeight="1">
      <c r="B29" s="57"/>
      <c r="C29" s="57"/>
      <c r="D29" s="57"/>
      <c r="E29" s="57"/>
      <c r="F29" s="57"/>
      <c r="G29" s="57"/>
      <c r="H29" s="57"/>
      <c r="I29" s="57"/>
      <c r="J29" s="57"/>
      <c r="K29" s="57"/>
      <c r="L29" s="57"/>
      <c r="M29" s="57"/>
      <c r="N29" s="57"/>
      <c r="O29" s="57"/>
      <c r="P29" s="57"/>
      <c r="Q29" s="57"/>
      <c r="R29" s="57"/>
      <c r="S29" s="57"/>
      <c r="T29" s="57"/>
      <c r="U29" s="57"/>
      <c r="V29" s="57"/>
      <c r="W29" s="57"/>
      <c r="X29" s="57"/>
      <c r="Y29" s="157"/>
    </row>
    <row r="30" spans="1:25" s="13" customFormat="1" ht="20" customHeight="1">
      <c r="B30" s="65" t="s">
        <v>103</v>
      </c>
      <c r="C30" s="25" t="s">
        <v>104</v>
      </c>
      <c r="D30" s="22">
        <f>Parameters!$D$29</f>
        <v>10</v>
      </c>
      <c r="E30" s="22">
        <f>Parameters!$D$29</f>
        <v>10</v>
      </c>
      <c r="F30" s="22">
        <f>Parameters!$D$29</f>
        <v>10</v>
      </c>
      <c r="G30" s="22">
        <f>Parameters!$D$29</f>
        <v>10</v>
      </c>
      <c r="H30" s="2"/>
      <c r="I30" s="2"/>
      <c r="J30" s="28"/>
      <c r="K30" s="65" t="s">
        <v>103</v>
      </c>
      <c r="L30" s="25" t="s">
        <v>104</v>
      </c>
      <c r="M30" s="22">
        <f>Parameters!$D$29</f>
        <v>10</v>
      </c>
      <c r="N30" s="22">
        <f>Parameters!$D$29</f>
        <v>10</v>
      </c>
      <c r="O30" s="22">
        <f>Parameters!$D$29</f>
        <v>10</v>
      </c>
      <c r="P30" s="22">
        <f>Parameters!$D$29</f>
        <v>10</v>
      </c>
      <c r="S30" s="65" t="s">
        <v>103</v>
      </c>
      <c r="T30" s="25" t="s">
        <v>104</v>
      </c>
      <c r="U30" s="22">
        <f>Parameters!$D$29</f>
        <v>10</v>
      </c>
      <c r="V30" s="22">
        <f>Parameters!$D$29</f>
        <v>10</v>
      </c>
      <c r="W30" s="22">
        <f>Parameters!$D$29</f>
        <v>10</v>
      </c>
      <c r="X30" s="22">
        <f>Parameters!$D$29</f>
        <v>10</v>
      </c>
      <c r="Y30" s="28"/>
    </row>
    <row r="31" spans="1:25" s="13" customFormat="1" ht="20" customHeight="1">
      <c r="B31" s="59"/>
      <c r="C31" s="235" t="s">
        <v>105</v>
      </c>
      <c r="D31" s="22">
        <f>Parameters!$D$15*Parameters!$D$18</f>
        <v>8.4</v>
      </c>
      <c r="E31" s="22">
        <v>0</v>
      </c>
      <c r="F31" s="22">
        <v>0</v>
      </c>
      <c r="G31" s="22">
        <v>0</v>
      </c>
      <c r="H31" s="2"/>
      <c r="I31" s="2"/>
      <c r="J31" s="28"/>
      <c r="K31" s="59"/>
      <c r="L31" s="235" t="s">
        <v>105</v>
      </c>
      <c r="M31" s="22">
        <f>Parameters!$E$15*Parameters!$E$18</f>
        <v>0</v>
      </c>
      <c r="N31" s="22">
        <v>0</v>
      </c>
      <c r="O31" s="22">
        <v>0</v>
      </c>
      <c r="P31" s="22">
        <v>0</v>
      </c>
      <c r="S31" s="59"/>
      <c r="T31" s="235" t="s">
        <v>105</v>
      </c>
      <c r="U31" s="22">
        <f>Parameters!$F$15*Parameters!$F$18</f>
        <v>12.6</v>
      </c>
      <c r="V31" s="22">
        <v>0</v>
      </c>
      <c r="W31" s="22">
        <v>0</v>
      </c>
      <c r="X31" s="22">
        <v>0</v>
      </c>
      <c r="Y31" s="28"/>
    </row>
    <row r="32" spans="1:25" s="13" customFormat="1" ht="20" customHeight="1">
      <c r="B32" s="64"/>
      <c r="C32" s="63" t="s">
        <v>106</v>
      </c>
      <c r="D32" s="32">
        <f>Parameters!$D$30</f>
        <v>10</v>
      </c>
      <c r="E32" s="32">
        <v>0</v>
      </c>
      <c r="F32" s="32">
        <f>Parameters!$D$30</f>
        <v>10</v>
      </c>
      <c r="G32" s="32">
        <f>Parameters!$D$30</f>
        <v>10</v>
      </c>
      <c r="H32" s="2"/>
      <c r="I32" s="2"/>
      <c r="J32" s="28"/>
      <c r="K32" s="64"/>
      <c r="L32" s="63" t="s">
        <v>106</v>
      </c>
      <c r="M32" s="32">
        <f>Parameters!$D$30</f>
        <v>10</v>
      </c>
      <c r="N32" s="32">
        <v>0</v>
      </c>
      <c r="O32" s="32">
        <f>Parameters!$D$30</f>
        <v>10</v>
      </c>
      <c r="P32" s="32">
        <f>Parameters!$D$30</f>
        <v>10</v>
      </c>
      <c r="S32" s="64"/>
      <c r="T32" s="63" t="s">
        <v>106</v>
      </c>
      <c r="U32" s="32">
        <f>Parameters!$D$30</f>
        <v>10</v>
      </c>
      <c r="V32" s="32">
        <v>0</v>
      </c>
      <c r="W32" s="32">
        <f>Parameters!$D$30</f>
        <v>10</v>
      </c>
      <c r="X32" s="32">
        <f>Parameters!$D$30</f>
        <v>10</v>
      </c>
      <c r="Y32" s="28"/>
    </row>
    <row r="33" spans="1:25" s="13" customFormat="1" ht="20" customHeight="1">
      <c r="B33" s="58"/>
      <c r="C33" s="141" t="s">
        <v>107</v>
      </c>
      <c r="D33" s="142">
        <f>SUM(D30:D32)/60</f>
        <v>0.47333333333333333</v>
      </c>
      <c r="E33" s="142">
        <f>SUM(E30:E32)/60</f>
        <v>0.16666666666666666</v>
      </c>
      <c r="F33" s="142">
        <f>SUM(F30:F32)/60</f>
        <v>0.33333333333333331</v>
      </c>
      <c r="G33" s="143">
        <f>SUM(G30:G32)/60</f>
        <v>0.33333333333333331</v>
      </c>
      <c r="H33" s="2"/>
      <c r="I33" s="148">
        <f>D33+E34+F34+G34</f>
        <v>0.47333333333333333</v>
      </c>
      <c r="J33" s="28"/>
      <c r="K33" s="58"/>
      <c r="L33" s="141" t="s">
        <v>107</v>
      </c>
      <c r="M33" s="161">
        <f>SUM(M30:M32)/60</f>
        <v>0.33333333333333331</v>
      </c>
      <c r="N33" s="142">
        <f>SUM(N30:N32)/60</f>
        <v>0.16666666666666666</v>
      </c>
      <c r="O33" s="142">
        <f>SUM(O30:O32)/60</f>
        <v>0.33333333333333331</v>
      </c>
      <c r="P33" s="143">
        <f>SUM(P30:P32)/60</f>
        <v>0.33333333333333331</v>
      </c>
      <c r="Q33" s="148">
        <f>M33+N34+O34+P34</f>
        <v>0.33333333333333331</v>
      </c>
      <c r="S33" s="58"/>
      <c r="T33" s="141" t="s">
        <v>107</v>
      </c>
      <c r="U33" s="161">
        <f>SUM(U30:U32)/60</f>
        <v>0.54333333333333333</v>
      </c>
      <c r="V33" s="142">
        <f>SUM(V30:V32)/60</f>
        <v>0.16666666666666666</v>
      </c>
      <c r="W33" s="142">
        <f>SUM(W30:W32)/60</f>
        <v>0.33333333333333331</v>
      </c>
      <c r="X33" s="143">
        <f>SUM(X30:X32)/60</f>
        <v>0.33333333333333331</v>
      </c>
      <c r="Y33" s="148">
        <f>U33+V34+W34+X34</f>
        <v>0.54333333333333333</v>
      </c>
    </row>
    <row r="34" spans="1:25" s="13" customFormat="1" ht="20" customHeight="1">
      <c r="B34" s="58"/>
      <c r="C34" s="166" t="s">
        <v>119</v>
      </c>
      <c r="D34" s="146"/>
      <c r="E34" s="154">
        <f>(E33-D33)*'Contact tracing'!H13</f>
        <v>0</v>
      </c>
      <c r="F34" s="154">
        <f>(F33-D33)*'Contact tracing'!H14</f>
        <v>0</v>
      </c>
      <c r="G34" s="154">
        <f>(G33-D33)*'Contact tracing'!H15</f>
        <v>0</v>
      </c>
      <c r="H34" s="2"/>
      <c r="I34" s="2"/>
      <c r="J34" s="28"/>
      <c r="K34" s="58"/>
      <c r="L34" s="166" t="s">
        <v>119</v>
      </c>
      <c r="M34" s="146"/>
      <c r="N34" s="154">
        <f>(N33-M33)*'Contact tracing'!H13</f>
        <v>0</v>
      </c>
      <c r="O34" s="154">
        <f>(O33-M33)*'Contact tracing'!H14</f>
        <v>0</v>
      </c>
      <c r="P34" s="154">
        <f>(P33-M33)*'Contact tracing'!H15</f>
        <v>0</v>
      </c>
      <c r="S34" s="58"/>
      <c r="T34" s="166" t="s">
        <v>119</v>
      </c>
      <c r="U34" s="146"/>
      <c r="V34" s="154">
        <f>(V33-U33)*'Contact tracing'!H13</f>
        <v>0</v>
      </c>
      <c r="W34" s="154">
        <f>(W33-U33)*'Contact tracing'!H14</f>
        <v>0</v>
      </c>
      <c r="X34" s="154">
        <f>(X33-U33)*'Contact tracing'!H15</f>
        <v>0</v>
      </c>
      <c r="Y34" s="28"/>
    </row>
    <row r="35" spans="1:25" s="13" customFormat="1" ht="20" customHeight="1">
      <c r="B35" s="58"/>
      <c r="C35" s="58"/>
      <c r="D35" s="58"/>
      <c r="E35" s="58"/>
      <c r="F35" s="58"/>
      <c r="G35" s="58"/>
      <c r="H35" s="58"/>
      <c r="I35" s="58"/>
      <c r="J35" s="58"/>
      <c r="K35" s="58"/>
      <c r="L35" s="58"/>
      <c r="M35" s="58"/>
      <c r="N35" s="58"/>
      <c r="O35" s="58"/>
      <c r="P35" s="58"/>
      <c r="Q35" s="58"/>
      <c r="R35" s="58"/>
      <c r="S35" s="58"/>
      <c r="T35" s="58"/>
      <c r="U35" s="58"/>
      <c r="V35" s="58"/>
      <c r="W35" s="58"/>
      <c r="X35" s="58"/>
      <c r="Y35" s="28"/>
    </row>
    <row r="36" spans="1:25" s="13" customFormat="1" ht="20" customHeight="1">
      <c r="B36" s="65" t="s">
        <v>110</v>
      </c>
      <c r="C36" s="26" t="s">
        <v>109</v>
      </c>
      <c r="D36" s="22">
        <f>Parameters!$D$32</f>
        <v>10</v>
      </c>
      <c r="E36" s="22">
        <f>Parameters!$D$32*(1 - Parameters!$D$43)</f>
        <v>9</v>
      </c>
      <c r="F36" s="22">
        <v>0</v>
      </c>
      <c r="G36" s="22">
        <f>Parameters!$D$32</f>
        <v>10</v>
      </c>
      <c r="H36" s="2"/>
      <c r="I36" s="2"/>
      <c r="J36" s="28"/>
      <c r="K36" s="65" t="s">
        <v>110</v>
      </c>
      <c r="L36" s="26" t="s">
        <v>109</v>
      </c>
      <c r="M36" s="22">
        <f>Parameters!$E$32</f>
        <v>10</v>
      </c>
      <c r="N36" s="22">
        <f>Parameters!$E$32*(1 - Parameters!$D$43)</f>
        <v>9</v>
      </c>
      <c r="O36" s="22">
        <v>0</v>
      </c>
      <c r="P36" s="22">
        <f>Parameters!$E$32</f>
        <v>10</v>
      </c>
      <c r="S36" s="65" t="s">
        <v>110</v>
      </c>
      <c r="T36" s="26" t="s">
        <v>109</v>
      </c>
      <c r="U36" s="22">
        <f>Parameters!$F$32</f>
        <v>10</v>
      </c>
      <c r="V36" s="22">
        <f>Parameters!$F$32*(1 - Parameters!$D$43)</f>
        <v>9</v>
      </c>
      <c r="W36" s="22">
        <v>0</v>
      </c>
      <c r="X36" s="22">
        <f>Parameters!$F$32</f>
        <v>10</v>
      </c>
      <c r="Y36" s="28"/>
    </row>
    <row r="37" spans="1:25" s="13" customFormat="1" ht="20" customHeight="1">
      <c r="B37" s="59"/>
      <c r="C37" s="11" t="s">
        <v>111</v>
      </c>
      <c r="D37" s="22">
        <f>Parameters!$D$15*Parameters!$D$18</f>
        <v>8.4</v>
      </c>
      <c r="E37" s="22">
        <v>0</v>
      </c>
      <c r="F37" s="22">
        <v>0</v>
      </c>
      <c r="G37" s="22">
        <v>0</v>
      </c>
      <c r="H37" s="2"/>
      <c r="I37" s="2"/>
      <c r="J37" s="28"/>
      <c r="K37" s="59"/>
      <c r="L37" s="11" t="s">
        <v>111</v>
      </c>
      <c r="M37" s="22">
        <f>Parameters!$E$15*Parameters!$E$18</f>
        <v>0</v>
      </c>
      <c r="N37" s="22">
        <v>0</v>
      </c>
      <c r="O37" s="22">
        <v>0</v>
      </c>
      <c r="P37" s="22">
        <v>0</v>
      </c>
      <c r="S37" s="59"/>
      <c r="T37" s="11" t="s">
        <v>111</v>
      </c>
      <c r="U37" s="22">
        <f>Parameters!$F$15*Parameters!$F$18</f>
        <v>12.6</v>
      </c>
      <c r="V37" s="22">
        <v>0</v>
      </c>
      <c r="W37" s="22">
        <v>0</v>
      </c>
      <c r="X37" s="22">
        <v>0</v>
      </c>
      <c r="Y37" s="28"/>
    </row>
    <row r="38" spans="1:25" s="13" customFormat="1" ht="20" customHeight="1">
      <c r="B38" s="64"/>
      <c r="C38" s="23" t="s">
        <v>117</v>
      </c>
      <c r="D38" s="32">
        <f>Parameters!$D$33</f>
        <v>10</v>
      </c>
      <c r="E38" s="32">
        <v>0</v>
      </c>
      <c r="F38" s="32">
        <v>0</v>
      </c>
      <c r="G38" s="32">
        <f>Parameters!$D$33</f>
        <v>10</v>
      </c>
      <c r="H38" s="2"/>
      <c r="I38" s="2"/>
      <c r="J38" s="28"/>
      <c r="K38" s="64"/>
      <c r="L38" s="23" t="s">
        <v>117</v>
      </c>
      <c r="M38" s="32">
        <f>Parameters!$E$33</f>
        <v>10</v>
      </c>
      <c r="N38" s="32">
        <v>0</v>
      </c>
      <c r="O38" s="32">
        <v>0</v>
      </c>
      <c r="P38" s="32">
        <f>Parameters!$E$33</f>
        <v>10</v>
      </c>
      <c r="S38" s="64"/>
      <c r="T38" s="23" t="s">
        <v>117</v>
      </c>
      <c r="U38" s="160">
        <f>Parameters!$F$33</f>
        <v>10</v>
      </c>
      <c r="V38" s="160">
        <v>0</v>
      </c>
      <c r="W38" s="160">
        <v>0</v>
      </c>
      <c r="X38" s="160">
        <f>Parameters!$F$33</f>
        <v>10</v>
      </c>
      <c r="Y38" s="28"/>
    </row>
    <row r="39" spans="1:25" s="13" customFormat="1" ht="20" customHeight="1">
      <c r="B39" s="60"/>
      <c r="C39" s="141" t="s">
        <v>112</v>
      </c>
      <c r="D39" s="144">
        <f>SUM(D36:D38)/60</f>
        <v>0.47333333333333333</v>
      </c>
      <c r="E39" s="144">
        <f>SUM(E36:E38)/60</f>
        <v>0.15</v>
      </c>
      <c r="F39" s="144">
        <f>SUM(F36:F38)/60</f>
        <v>0</v>
      </c>
      <c r="G39" s="145">
        <f>SUM(G36:G38)/60</f>
        <v>0.33333333333333331</v>
      </c>
      <c r="H39" s="2"/>
      <c r="I39" s="148">
        <f>D39+E40+F40+G40</f>
        <v>0.47333333333333333</v>
      </c>
      <c r="J39" s="28"/>
      <c r="K39" s="60"/>
      <c r="L39" s="141" t="s">
        <v>112</v>
      </c>
      <c r="M39" s="161">
        <f>SUM(M36:M38)/60</f>
        <v>0.33333333333333331</v>
      </c>
      <c r="N39" s="161">
        <f>SUM(N36:N38)/60</f>
        <v>0.15</v>
      </c>
      <c r="O39" s="161">
        <f>SUM(O36:O38)/60</f>
        <v>0</v>
      </c>
      <c r="P39" s="162">
        <f>SUM(P36:P38)/60</f>
        <v>0.33333333333333331</v>
      </c>
      <c r="Q39" s="148">
        <f>M39+N40+O40+P40</f>
        <v>0.33333333333333331</v>
      </c>
      <c r="S39" s="60"/>
      <c r="T39" s="141" t="s">
        <v>112</v>
      </c>
      <c r="U39" s="144">
        <f>SUM(U36:U38)/60</f>
        <v>0.54333333333333333</v>
      </c>
      <c r="V39" s="144">
        <f>SUM(V36:V38)/60</f>
        <v>0.15</v>
      </c>
      <c r="W39" s="144">
        <f>SUM(W36:W38)/60</f>
        <v>0</v>
      </c>
      <c r="X39" s="145">
        <f>SUM(X36:X38)/60</f>
        <v>0.33333333333333331</v>
      </c>
      <c r="Y39" s="148">
        <f>U39+V40+W40+X40</f>
        <v>0.54333333333333333</v>
      </c>
    </row>
    <row r="40" spans="1:25" s="13" customFormat="1" ht="20" customHeight="1">
      <c r="B40" s="60"/>
      <c r="C40" s="166" t="s">
        <v>119</v>
      </c>
      <c r="D40" s="147"/>
      <c r="E40" s="155">
        <f>(E39-D39)*'Contact tracing'!H13</f>
        <v>0</v>
      </c>
      <c r="F40" s="155">
        <f>(F39-D39)*'Contact tracing'!H14</f>
        <v>0</v>
      </c>
      <c r="G40" s="155">
        <f>(G39-D39)*'Contact tracing'!H15</f>
        <v>0</v>
      </c>
      <c r="H40" s="2"/>
      <c r="I40" s="2"/>
      <c r="J40" s="28"/>
      <c r="K40" s="60"/>
      <c r="L40" s="166" t="s">
        <v>119</v>
      </c>
      <c r="M40" s="163"/>
      <c r="N40" s="164">
        <f>(N39-M39)*'Contact tracing'!H13</f>
        <v>0</v>
      </c>
      <c r="O40" s="164">
        <f>(O39-M39)*'Contact tracing'!H14</f>
        <v>0</v>
      </c>
      <c r="P40" s="164">
        <f>(P39-M39)*'Contact tracing'!H15</f>
        <v>0</v>
      </c>
      <c r="S40" s="60"/>
      <c r="T40" s="166" t="s">
        <v>119</v>
      </c>
      <c r="U40" s="147"/>
      <c r="V40" s="155">
        <f>(V39-U39)*'Contact tracing'!H13</f>
        <v>0</v>
      </c>
      <c r="W40" s="155">
        <f>(W39-U39)*'Contact tracing'!H14</f>
        <v>0</v>
      </c>
      <c r="X40" s="155">
        <f>(X39-U39)*'Contact tracing'!H15</f>
        <v>0</v>
      </c>
      <c r="Y40" s="28"/>
    </row>
    <row r="41" spans="1:25" s="13" customFormat="1" ht="20" customHeight="1">
      <c r="B41" s="60"/>
      <c r="C41" s="60"/>
      <c r="D41" s="60"/>
      <c r="E41" s="60"/>
      <c r="F41" s="60"/>
      <c r="G41" s="60"/>
      <c r="H41" s="60"/>
      <c r="I41" s="60"/>
      <c r="J41" s="60"/>
      <c r="K41" s="60"/>
      <c r="L41" s="60"/>
      <c r="M41" s="60"/>
      <c r="N41" s="60"/>
      <c r="O41" s="60"/>
      <c r="P41" s="60"/>
      <c r="Q41" s="60"/>
      <c r="R41" s="60"/>
      <c r="S41" s="60"/>
      <c r="T41" s="60"/>
      <c r="U41" s="60"/>
      <c r="V41" s="60"/>
      <c r="W41" s="60"/>
      <c r="X41" s="60"/>
      <c r="Y41" s="28"/>
    </row>
    <row r="42" spans="1:25" s="5" customFormat="1" ht="20" customHeight="1">
      <c r="A42" s="13"/>
      <c r="B42" s="65" t="s">
        <v>113</v>
      </c>
      <c r="C42" s="11" t="s">
        <v>114</v>
      </c>
      <c r="D42" s="75">
        <f>Parameters!$D$35*Parameters!$D$36</f>
        <v>4.5</v>
      </c>
      <c r="E42" s="75">
        <f>Parameters!$D$35*(1 - Parameters!$D$43)*Parameters!$D$36</f>
        <v>4.05</v>
      </c>
      <c r="F42" s="75">
        <f>Parameters!$D$35*Parameters!$D$36</f>
        <v>4.5</v>
      </c>
      <c r="G42" s="75">
        <f>Parameters!$D$35*Parameters!$D$36</f>
        <v>4.5</v>
      </c>
      <c r="H42" s="2"/>
      <c r="I42" s="2"/>
      <c r="J42" s="28"/>
      <c r="K42" s="65" t="s">
        <v>113</v>
      </c>
      <c r="L42" s="11" t="s">
        <v>114</v>
      </c>
      <c r="M42" s="75">
        <f>Parameters!$D$35*Parameters!$D$36</f>
        <v>4.5</v>
      </c>
      <c r="N42" s="75">
        <f>Parameters!$D$35*(1 - Parameters!$D$43)*Parameters!$D$36</f>
        <v>4.05</v>
      </c>
      <c r="O42" s="75">
        <f>Parameters!$D$35*Parameters!$D$36</f>
        <v>4.5</v>
      </c>
      <c r="P42" s="75">
        <f>Parameters!$D$35*Parameters!$D$36</f>
        <v>4.5</v>
      </c>
      <c r="S42" s="65" t="s">
        <v>113</v>
      </c>
      <c r="T42" s="11" t="s">
        <v>114</v>
      </c>
      <c r="U42" s="75">
        <f>Parameters!$D$35*Parameters!$D$36</f>
        <v>4.5</v>
      </c>
      <c r="V42" s="75">
        <f>Parameters!$D$35*(1 - Parameters!$D$43)*Parameters!$D$36</f>
        <v>4.05</v>
      </c>
      <c r="W42" s="75">
        <f>Parameters!$D$35*Parameters!$D$36</f>
        <v>4.5</v>
      </c>
      <c r="X42" s="75">
        <f>Parameters!$D$35*Parameters!$D$36</f>
        <v>4.5</v>
      </c>
      <c r="Y42" s="158"/>
    </row>
    <row r="43" spans="1:25" s="10" customFormat="1" ht="20" customHeight="1">
      <c r="B43" s="62"/>
      <c r="C43" s="12" t="s">
        <v>115</v>
      </c>
      <c r="D43" s="75">
        <f>Parameters!$D$15*Parameters!$D$36</f>
        <v>4.2</v>
      </c>
      <c r="E43" s="75">
        <f>Parameters!$D$15*Parameters!$D$36</f>
        <v>4.2</v>
      </c>
      <c r="F43" s="75">
        <f>Parameters!$D$15*Parameters!$D$36</f>
        <v>4.2</v>
      </c>
      <c r="G43" s="75">
        <f>Parameters!$D$15*Parameters!$D$36</f>
        <v>4.2</v>
      </c>
      <c r="H43" s="2"/>
      <c r="I43" s="2"/>
      <c r="J43" s="28"/>
      <c r="K43" s="62"/>
      <c r="L43" s="12" t="s">
        <v>115</v>
      </c>
      <c r="M43" s="75">
        <f>Parameters!$E$15*Parameters!$D$36</f>
        <v>4.2</v>
      </c>
      <c r="N43" s="75">
        <f>Parameters!$E$15*Parameters!$D$36</f>
        <v>4.2</v>
      </c>
      <c r="O43" s="75">
        <f>Parameters!$E$15*Parameters!$D$36</f>
        <v>4.2</v>
      </c>
      <c r="P43" s="75">
        <f>Parameters!$E$15*Parameters!$D$36</f>
        <v>4.2</v>
      </c>
      <c r="S43" s="62"/>
      <c r="T43" s="12" t="s">
        <v>115</v>
      </c>
      <c r="U43" s="75">
        <f>Parameters!$F$15*Parameters!$D$36</f>
        <v>4.2</v>
      </c>
      <c r="V43" s="75">
        <f>Parameters!$F$15*Parameters!$D$36</f>
        <v>4.2</v>
      </c>
      <c r="W43" s="75">
        <f>Parameters!$F$15*Parameters!$D$36</f>
        <v>4.2</v>
      </c>
      <c r="X43" s="75">
        <f>Parameters!$F$15*Parameters!$D$36</f>
        <v>4.2</v>
      </c>
      <c r="Y43" s="159"/>
    </row>
    <row r="44" spans="1:25" s="13" customFormat="1" ht="20" customHeight="1">
      <c r="B44" s="64"/>
      <c r="C44" s="236" t="s">
        <v>118</v>
      </c>
      <c r="D44" s="151">
        <f>Parameters!$D$36*Parameters!$D$37*Parameters!$D$38</f>
        <v>1.2000000000000002</v>
      </c>
      <c r="E44" s="151">
        <f>Parameters!$D$36*Parameters!$D$37*Parameters!$D$38</f>
        <v>1.2000000000000002</v>
      </c>
      <c r="F44" s="151">
        <f>Parameters!$D$36*Parameters!$D$37*Parameters!$D$38</f>
        <v>1.2000000000000002</v>
      </c>
      <c r="G44" s="151">
        <f>Parameters!$D$36*Parameters!$D$37*Parameters!$D$38</f>
        <v>1.2000000000000002</v>
      </c>
      <c r="H44" s="2"/>
      <c r="I44" s="2"/>
      <c r="J44" s="28"/>
      <c r="K44" s="64"/>
      <c r="L44" s="236" t="s">
        <v>118</v>
      </c>
      <c r="M44" s="151">
        <f>Parameters!$D$36*Parameters!$D$37*Parameters!$D$38</f>
        <v>1.2000000000000002</v>
      </c>
      <c r="N44" s="151">
        <f>Parameters!$D$36*Parameters!$D$37*Parameters!$D$38</f>
        <v>1.2000000000000002</v>
      </c>
      <c r="O44" s="151">
        <f>Parameters!$D$36*Parameters!$D$37*Parameters!$D$38</f>
        <v>1.2000000000000002</v>
      </c>
      <c r="P44" s="151">
        <f>Parameters!$D$36*Parameters!$D$37*Parameters!$D$38</f>
        <v>1.2000000000000002</v>
      </c>
      <c r="S44" s="64"/>
      <c r="T44" s="236" t="s">
        <v>118</v>
      </c>
      <c r="U44" s="151">
        <f>Parameters!$D$36*Parameters!$D$37*Parameters!$D$38</f>
        <v>1.2000000000000002</v>
      </c>
      <c r="V44" s="151">
        <f>Parameters!$D$36*Parameters!$D$37*Parameters!$D$38</f>
        <v>1.2000000000000002</v>
      </c>
      <c r="W44" s="151">
        <f>Parameters!$D$36*Parameters!$D$37*Parameters!$D$38</f>
        <v>1.2000000000000002</v>
      </c>
      <c r="X44" s="151">
        <f>Parameters!$D$36*Parameters!$D$37*Parameters!$D$38</f>
        <v>1.2000000000000002</v>
      </c>
      <c r="Y44" s="28"/>
    </row>
    <row r="45" spans="1:25" s="13" customFormat="1" ht="20" customHeight="1">
      <c r="B45" s="60"/>
      <c r="C45" s="141" t="s">
        <v>116</v>
      </c>
      <c r="D45" s="133">
        <f>SUM(D42:D44)/60</f>
        <v>0.16499999999999998</v>
      </c>
      <c r="E45" s="133">
        <f>SUM(E42:E44)/60</f>
        <v>0.1575</v>
      </c>
      <c r="F45" s="133">
        <f>SUM(F42:F44)/60</f>
        <v>0.16499999999999998</v>
      </c>
      <c r="G45" s="134">
        <f>SUM(G42:G44)/60</f>
        <v>0.16499999999999998</v>
      </c>
      <c r="H45" s="2"/>
      <c r="I45" s="148">
        <f>D45+E46+F46+G46</f>
        <v>0.16499999999999998</v>
      </c>
      <c r="J45" s="28"/>
      <c r="K45" s="60"/>
      <c r="L45" s="141" t="s">
        <v>116</v>
      </c>
      <c r="M45" s="165">
        <f>SUM(M42:M44)/60</f>
        <v>0.16499999999999998</v>
      </c>
      <c r="N45" s="152">
        <f>SUM(N42:N44)/60</f>
        <v>0.1575</v>
      </c>
      <c r="O45" s="152">
        <f>SUM(O42:O44)/60</f>
        <v>0.16499999999999998</v>
      </c>
      <c r="P45" s="153">
        <f>SUM(P42:P44)/60</f>
        <v>0.16499999999999998</v>
      </c>
      <c r="Q45" s="148">
        <f>M45+N46+O46+P46</f>
        <v>0.16499999999999998</v>
      </c>
      <c r="S45" s="60"/>
      <c r="T45" s="141" t="s">
        <v>116</v>
      </c>
      <c r="U45" s="133">
        <f>SUM(U42:U44)/60</f>
        <v>0.16499999999999998</v>
      </c>
      <c r="V45" s="133">
        <f>SUM(V42:V44)/60</f>
        <v>0.1575</v>
      </c>
      <c r="W45" s="133">
        <f>SUM(W42:W44)/60</f>
        <v>0.16499999999999998</v>
      </c>
      <c r="X45" s="134">
        <f>SUM(X42:X44)/60</f>
        <v>0.16499999999999998</v>
      </c>
      <c r="Y45" s="148">
        <f>U45+V46+W46+X46</f>
        <v>0.16499999999999998</v>
      </c>
    </row>
    <row r="46" spans="1:25">
      <c r="C46" s="166" t="s">
        <v>119</v>
      </c>
      <c r="D46" s="156"/>
      <c r="E46" s="156">
        <f>(E45-D45)*'Contact tracing'!H13</f>
        <v>0</v>
      </c>
      <c r="F46" s="156">
        <f>(F45-D45)*'Contact tracing'!H14</f>
        <v>0</v>
      </c>
      <c r="G46" s="156">
        <f>(G45-D45)*'Contact tracing'!H15</f>
        <v>0</v>
      </c>
      <c r="L46" s="166" t="s">
        <v>119</v>
      </c>
      <c r="M46" s="156"/>
      <c r="N46" s="156">
        <f>(N45-M45)*'Contact tracing'!H13</f>
        <v>0</v>
      </c>
      <c r="O46" s="156">
        <f>(O45-M45)*'Contact tracing'!H14</f>
        <v>0</v>
      </c>
      <c r="P46" s="156">
        <f>(P45-M45)*'Contact tracing'!H15</f>
        <v>0</v>
      </c>
      <c r="T46" s="166" t="s">
        <v>119</v>
      </c>
      <c r="U46" s="156"/>
      <c r="V46" s="156">
        <f>(V45-U45)*'Contact tracing'!H13</f>
        <v>0</v>
      </c>
      <c r="W46" s="156">
        <f>(W45-U45)*'Contact tracing'!H14</f>
        <v>0</v>
      </c>
      <c r="X46" s="156">
        <f>(X45-U45)*'Contact tracing'!H15</f>
        <v>0</v>
      </c>
      <c r="Y46" s="139"/>
    </row>
    <row r="48" spans="1:25">
      <c r="C48" s="132"/>
      <c r="D48" s="132"/>
      <c r="E48" s="132"/>
      <c r="F48" s="132"/>
      <c r="G48" s="132"/>
      <c r="H48" s="132"/>
    </row>
    <row r="49" spans="4:7">
      <c r="D49" s="132"/>
      <c r="E49" s="132"/>
      <c r="F49" s="132"/>
      <c r="G49" s="132"/>
    </row>
    <row r="50" spans="4:7">
      <c r="D50" s="132"/>
      <c r="E50" s="132"/>
      <c r="F50" s="132"/>
      <c r="G50" s="132"/>
    </row>
    <row r="51" spans="4:7">
      <c r="D51" s="132"/>
      <c r="E51" s="132"/>
      <c r="F51" s="132"/>
      <c r="G51" s="132"/>
    </row>
    <row r="52" spans="4:7">
      <c r="D52" s="132"/>
      <c r="E52" s="132"/>
      <c r="F52" s="132"/>
      <c r="G52" s="132"/>
    </row>
    <row r="53" spans="4:7" ht="20" customHeight="1">
      <c r="D53" s="132"/>
      <c r="E53" s="132"/>
      <c r="F53" s="132"/>
      <c r="G53" s="132"/>
    </row>
    <row r="54" spans="4:7">
      <c r="D54" s="132"/>
      <c r="E54" s="132"/>
      <c r="F54" s="132"/>
      <c r="G54" s="132"/>
    </row>
    <row r="55" spans="4:7">
      <c r="D55" s="132"/>
      <c r="E55" s="132"/>
      <c r="F55" s="132"/>
      <c r="G55" s="132"/>
    </row>
  </sheetData>
  <mergeCells count="3">
    <mergeCell ref="B3:G3"/>
    <mergeCell ref="K3:P3"/>
    <mergeCell ref="S3:X3"/>
  </mergeCells>
  <pageMargins left="0.7" right="0.7" top="0.75" bottom="0.75" header="0.3" footer="0.3"/>
  <pageSetup paperSize="9" orientation="portrait" horizontalDpi="0" verticalDpi="0"/>
  <ignoredErrors>
    <ignoredError sqref="E21 N21 V21 V42 N42 E42"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M158"/>
  <sheetViews>
    <sheetView showGridLines="0" zoomScaleNormal="100" workbookViewId="0">
      <selection activeCell="C6" sqref="C6"/>
    </sheetView>
  </sheetViews>
  <sheetFormatPr baseColWidth="10" defaultColWidth="10.7109375" defaultRowHeight="20" customHeight="1"/>
  <cols>
    <col min="1" max="1" width="5.7109375" style="190" customWidth="1"/>
    <col min="2" max="4" width="15.7109375" customWidth="1"/>
    <col min="5" max="6" width="15.7109375" style="139" customWidth="1"/>
    <col min="7" max="15" width="15.7109375" customWidth="1"/>
    <col min="16" max="115" width="8.7109375" customWidth="1"/>
  </cols>
  <sheetData>
    <row r="1" spans="1:13" ht="31">
      <c r="A1" s="69"/>
      <c r="B1" s="69" t="s">
        <v>53</v>
      </c>
      <c r="C1" s="69"/>
      <c r="D1" s="70"/>
      <c r="E1" s="71"/>
      <c r="F1" s="71"/>
      <c r="G1" s="71"/>
      <c r="H1" s="71"/>
      <c r="I1" s="71"/>
      <c r="J1" s="71"/>
      <c r="K1" s="71"/>
      <c r="L1" s="71"/>
      <c r="M1" s="71"/>
    </row>
    <row r="2" spans="1:13" ht="20" customHeight="1">
      <c r="E2"/>
      <c r="F2" s="211"/>
      <c r="G2" s="209" t="s">
        <v>120</v>
      </c>
      <c r="H2" s="210">
        <f>MATCH('Forward Planner'!$C$5, 'Country data'!D4:M4, 0)</f>
        <v>5</v>
      </c>
      <c r="I2" s="208"/>
      <c r="J2" s="208"/>
      <c r="K2" s="208"/>
      <c r="L2" s="208"/>
      <c r="M2" s="208"/>
    </row>
    <row r="3" spans="1:13" ht="20" customHeight="1">
      <c r="D3" s="192">
        <v>1</v>
      </c>
      <c r="E3" s="192">
        <v>2</v>
      </c>
      <c r="F3" s="192">
        <v>3</v>
      </c>
      <c r="G3" s="192">
        <v>4</v>
      </c>
      <c r="H3" s="192">
        <v>5</v>
      </c>
      <c r="I3" s="192">
        <v>6</v>
      </c>
      <c r="J3" s="192">
        <v>7</v>
      </c>
      <c r="K3" s="192">
        <v>8</v>
      </c>
      <c r="L3" s="192">
        <v>9</v>
      </c>
      <c r="M3" s="192">
        <v>10</v>
      </c>
    </row>
    <row r="4" spans="1:13" ht="20" customHeight="1">
      <c r="C4" s="193" t="s">
        <v>55</v>
      </c>
      <c r="D4" s="212" t="s">
        <v>7</v>
      </c>
      <c r="E4" s="212" t="s">
        <v>56</v>
      </c>
      <c r="F4" s="213" t="s">
        <v>57</v>
      </c>
      <c r="G4" s="213" t="s">
        <v>58</v>
      </c>
      <c r="H4" s="213" t="s">
        <v>59</v>
      </c>
      <c r="I4" s="213" t="s">
        <v>60</v>
      </c>
      <c r="J4" s="213" t="s">
        <v>61</v>
      </c>
      <c r="K4" s="213" t="s">
        <v>62</v>
      </c>
      <c r="L4" s="213" t="s">
        <v>63</v>
      </c>
      <c r="M4" s="214" t="s">
        <v>64</v>
      </c>
    </row>
    <row r="5" spans="1:13" ht="20" customHeight="1">
      <c r="A5" s="190">
        <v>1</v>
      </c>
      <c r="B5" s="191" t="s">
        <v>54</v>
      </c>
      <c r="C5" s="215">
        <v>44013</v>
      </c>
      <c r="D5" s="205">
        <v>0</v>
      </c>
      <c r="E5" s="205">
        <v>13.0000000000014</v>
      </c>
      <c r="F5" s="205">
        <v>0</v>
      </c>
      <c r="G5" s="205">
        <v>0</v>
      </c>
      <c r="H5" s="205">
        <v>0</v>
      </c>
      <c r="I5" s="205">
        <v>0</v>
      </c>
      <c r="J5" s="205">
        <v>0</v>
      </c>
      <c r="K5" s="205">
        <v>0</v>
      </c>
      <c r="L5" s="205">
        <v>0</v>
      </c>
      <c r="M5" s="205">
        <v>0</v>
      </c>
    </row>
    <row r="6" spans="1:13" ht="20" customHeight="1">
      <c r="A6" s="190">
        <v>2</v>
      </c>
      <c r="C6" s="204">
        <f>C5+1</f>
        <v>44014</v>
      </c>
      <c r="D6" s="205">
        <v>2.0000000000000502</v>
      </c>
      <c r="E6" s="205">
        <v>3.99999999999911</v>
      </c>
      <c r="F6" s="205">
        <v>0</v>
      </c>
      <c r="G6" s="205">
        <v>0</v>
      </c>
      <c r="H6" s="205">
        <v>0</v>
      </c>
      <c r="I6" s="205">
        <v>0</v>
      </c>
      <c r="J6" s="205">
        <v>0</v>
      </c>
      <c r="K6" s="205">
        <v>0</v>
      </c>
      <c r="L6" s="205">
        <v>0</v>
      </c>
      <c r="M6" s="205">
        <v>0</v>
      </c>
    </row>
    <row r="7" spans="1:13" ht="20" customHeight="1">
      <c r="A7" s="190">
        <v>3</v>
      </c>
      <c r="C7" s="204">
        <f t="shared" ref="C7:C70" si="0">C6+1</f>
        <v>44015</v>
      </c>
      <c r="D7" s="205">
        <v>0</v>
      </c>
      <c r="E7" s="205">
        <v>11.0000000000007</v>
      </c>
      <c r="F7" s="205">
        <v>0</v>
      </c>
      <c r="G7" s="205">
        <v>0</v>
      </c>
      <c r="H7" s="205">
        <v>0</v>
      </c>
      <c r="I7" s="205">
        <v>0</v>
      </c>
      <c r="J7" s="205">
        <v>0</v>
      </c>
      <c r="K7" s="205">
        <v>0</v>
      </c>
      <c r="L7" s="205">
        <v>0</v>
      </c>
      <c r="M7" s="205">
        <v>0</v>
      </c>
    </row>
    <row r="8" spans="1:13" ht="20" customHeight="1">
      <c r="A8" s="190">
        <v>4</v>
      </c>
      <c r="C8" s="204">
        <f t="shared" si="0"/>
        <v>44016</v>
      </c>
      <c r="D8" s="205">
        <v>2.9999999999997899</v>
      </c>
      <c r="E8" s="205">
        <v>34.000000000001599</v>
      </c>
      <c r="F8" s="205">
        <v>0</v>
      </c>
      <c r="G8" s="205">
        <v>0</v>
      </c>
      <c r="H8" s="206">
        <v>0</v>
      </c>
      <c r="I8" s="205">
        <v>0</v>
      </c>
      <c r="J8" s="205">
        <v>0</v>
      </c>
      <c r="K8" s="205">
        <v>0</v>
      </c>
      <c r="L8" s="205">
        <v>0</v>
      </c>
      <c r="M8" s="205">
        <v>0</v>
      </c>
    </row>
    <row r="9" spans="1:13" ht="20" customHeight="1">
      <c r="A9" s="190">
        <v>5</v>
      </c>
      <c r="C9" s="204">
        <f t="shared" si="0"/>
        <v>44017</v>
      </c>
      <c r="D9" s="205">
        <v>3.0000000000004201</v>
      </c>
      <c r="E9" s="205">
        <v>29.9999999999972</v>
      </c>
      <c r="F9" s="205">
        <v>0</v>
      </c>
      <c r="G9" s="205">
        <v>0</v>
      </c>
      <c r="H9" s="206">
        <v>0</v>
      </c>
      <c r="I9" s="205">
        <v>0</v>
      </c>
      <c r="J9" s="205">
        <v>0</v>
      </c>
      <c r="K9" s="205">
        <v>0</v>
      </c>
      <c r="L9" s="205">
        <v>0</v>
      </c>
      <c r="M9" s="205">
        <v>0</v>
      </c>
    </row>
    <row r="10" spans="1:13" ht="20" customHeight="1">
      <c r="A10" s="190">
        <v>6</v>
      </c>
      <c r="C10" s="204">
        <f t="shared" si="0"/>
        <v>44018</v>
      </c>
      <c r="D10" s="205">
        <v>5.0000000000001501</v>
      </c>
      <c r="E10" s="205">
        <v>47.999999999998003</v>
      </c>
      <c r="F10" s="205">
        <v>0</v>
      </c>
      <c r="G10" s="205">
        <v>0</v>
      </c>
      <c r="H10" s="206">
        <v>0</v>
      </c>
      <c r="I10" s="205">
        <v>0</v>
      </c>
      <c r="J10" s="205">
        <v>0</v>
      </c>
      <c r="K10" s="205">
        <v>0</v>
      </c>
      <c r="L10" s="205">
        <v>0</v>
      </c>
      <c r="M10" s="205">
        <v>0</v>
      </c>
    </row>
    <row r="11" spans="1:13" ht="20" customHeight="1">
      <c r="A11" s="190">
        <v>7</v>
      </c>
      <c r="C11" s="204">
        <f t="shared" si="0"/>
        <v>44019</v>
      </c>
      <c r="D11" s="205">
        <v>6.9999999999991198</v>
      </c>
      <c r="E11" s="205">
        <v>42.999999999995701</v>
      </c>
      <c r="F11" s="205">
        <v>0</v>
      </c>
      <c r="G11" s="205">
        <v>0</v>
      </c>
      <c r="H11" s="206">
        <v>0</v>
      </c>
      <c r="I11" s="205">
        <v>0</v>
      </c>
      <c r="J11" s="205">
        <v>0</v>
      </c>
      <c r="K11" s="205">
        <v>0</v>
      </c>
      <c r="L11" s="205">
        <v>0</v>
      </c>
      <c r="M11" s="205">
        <v>0</v>
      </c>
    </row>
    <row r="12" spans="1:13" ht="20" customHeight="1">
      <c r="A12" s="190">
        <v>8</v>
      </c>
      <c r="C12" s="204">
        <f t="shared" si="0"/>
        <v>44020</v>
      </c>
      <c r="D12" s="205">
        <v>10.000000000000901</v>
      </c>
      <c r="E12" s="205">
        <v>67.000000000003496</v>
      </c>
      <c r="F12" s="205">
        <v>0</v>
      </c>
      <c r="G12" s="205">
        <v>0</v>
      </c>
      <c r="H12" s="206">
        <v>0</v>
      </c>
      <c r="I12" s="205">
        <v>0</v>
      </c>
      <c r="J12" s="205">
        <v>0</v>
      </c>
      <c r="K12" s="205">
        <v>0</v>
      </c>
      <c r="L12" s="205">
        <v>0</v>
      </c>
      <c r="M12" s="205">
        <v>0</v>
      </c>
    </row>
    <row r="13" spans="1:13" ht="20" customHeight="1">
      <c r="A13" s="190">
        <v>9</v>
      </c>
      <c r="C13" s="204">
        <f t="shared" si="0"/>
        <v>44021</v>
      </c>
      <c r="D13" s="205">
        <v>0</v>
      </c>
      <c r="E13" s="205">
        <v>48.0000000000135</v>
      </c>
      <c r="F13" s="205">
        <v>0</v>
      </c>
      <c r="G13" s="205">
        <v>0</v>
      </c>
      <c r="H13" s="206">
        <v>0</v>
      </c>
      <c r="I13" s="205">
        <v>0</v>
      </c>
      <c r="J13" s="205">
        <v>0</v>
      </c>
      <c r="K13" s="205">
        <v>0</v>
      </c>
      <c r="L13" s="205">
        <v>0</v>
      </c>
      <c r="M13" s="205">
        <v>0</v>
      </c>
    </row>
    <row r="14" spans="1:13" ht="20" customHeight="1">
      <c r="A14" s="190">
        <v>10</v>
      </c>
      <c r="C14" s="204">
        <f t="shared" si="0"/>
        <v>44022</v>
      </c>
      <c r="D14" s="205">
        <v>10.999999999998</v>
      </c>
      <c r="E14" s="205">
        <v>60.9999999999797</v>
      </c>
      <c r="F14" s="205">
        <v>0</v>
      </c>
      <c r="G14" s="205">
        <v>0</v>
      </c>
      <c r="H14" s="206">
        <v>0</v>
      </c>
      <c r="I14" s="205">
        <v>0</v>
      </c>
      <c r="J14" s="205">
        <v>0</v>
      </c>
      <c r="K14" s="205">
        <v>0</v>
      </c>
      <c r="L14" s="205">
        <v>0</v>
      </c>
      <c r="M14" s="205">
        <v>0</v>
      </c>
    </row>
    <row r="15" spans="1:13" ht="20" customHeight="1">
      <c r="A15" s="190">
        <v>11</v>
      </c>
      <c r="C15" s="204">
        <f t="shared" si="0"/>
        <v>44023</v>
      </c>
      <c r="D15" s="205">
        <v>18.000000000004501</v>
      </c>
      <c r="E15" s="205">
        <v>77.000000000011497</v>
      </c>
      <c r="F15" s="205">
        <v>0</v>
      </c>
      <c r="G15" s="205">
        <v>0</v>
      </c>
      <c r="H15" s="206">
        <v>0</v>
      </c>
      <c r="I15" s="205">
        <v>0</v>
      </c>
      <c r="J15" s="205">
        <v>0</v>
      </c>
      <c r="K15" s="205">
        <v>0</v>
      </c>
      <c r="L15" s="205">
        <v>0</v>
      </c>
      <c r="M15" s="205">
        <v>0</v>
      </c>
    </row>
    <row r="16" spans="1:13" ht="20" customHeight="1">
      <c r="A16" s="190">
        <v>12</v>
      </c>
      <c r="C16" s="204">
        <f t="shared" si="0"/>
        <v>44024</v>
      </c>
      <c r="D16" s="205">
        <v>0</v>
      </c>
      <c r="E16" s="205">
        <v>0</v>
      </c>
      <c r="F16" s="205">
        <v>0</v>
      </c>
      <c r="G16" s="205">
        <v>5</v>
      </c>
      <c r="H16" s="206">
        <v>0</v>
      </c>
      <c r="I16" s="205">
        <v>0</v>
      </c>
      <c r="J16" s="205">
        <v>0</v>
      </c>
      <c r="K16" s="205">
        <v>0</v>
      </c>
      <c r="L16" s="205">
        <v>0</v>
      </c>
      <c r="M16" s="205">
        <v>0</v>
      </c>
    </row>
    <row r="17" spans="1:13" ht="20" customHeight="1">
      <c r="A17" s="190">
        <v>13</v>
      </c>
      <c r="C17" s="204">
        <f t="shared" si="0"/>
        <v>44025</v>
      </c>
      <c r="D17" s="205">
        <v>52.999999999994202</v>
      </c>
      <c r="E17" s="205">
        <v>341.99999999999102</v>
      </c>
      <c r="F17" s="205">
        <v>0</v>
      </c>
      <c r="G17" s="205">
        <v>2</v>
      </c>
      <c r="H17" s="206">
        <v>0</v>
      </c>
      <c r="I17" s="205">
        <v>0</v>
      </c>
      <c r="J17" s="205">
        <v>0</v>
      </c>
      <c r="K17" s="205">
        <v>0</v>
      </c>
      <c r="L17" s="205">
        <v>0</v>
      </c>
      <c r="M17" s="205">
        <v>0</v>
      </c>
    </row>
    <row r="18" spans="1:13" ht="20" customHeight="1">
      <c r="A18" s="190">
        <v>14</v>
      </c>
      <c r="C18" s="204">
        <f t="shared" si="0"/>
        <v>44026</v>
      </c>
      <c r="D18" s="205">
        <v>57.000000000001798</v>
      </c>
      <c r="E18" s="205">
        <v>342.00000000005201</v>
      </c>
      <c r="F18" s="205">
        <v>0</v>
      </c>
      <c r="G18" s="205">
        <v>12</v>
      </c>
      <c r="H18" s="206">
        <v>0</v>
      </c>
      <c r="I18" s="205">
        <v>0</v>
      </c>
      <c r="J18" s="205">
        <v>0</v>
      </c>
      <c r="K18" s="205">
        <v>0</v>
      </c>
      <c r="L18" s="205">
        <v>0</v>
      </c>
      <c r="M18" s="205">
        <v>0</v>
      </c>
    </row>
    <row r="19" spans="1:13" ht="20" customHeight="1">
      <c r="A19" s="190">
        <v>15</v>
      </c>
      <c r="C19" s="204">
        <f t="shared" si="0"/>
        <v>44027</v>
      </c>
      <c r="D19" s="205">
        <v>76.0000000000109</v>
      </c>
      <c r="E19" s="205">
        <v>0.99999999996271105</v>
      </c>
      <c r="F19" s="205">
        <v>0</v>
      </c>
      <c r="G19" s="205">
        <v>8</v>
      </c>
      <c r="H19" s="206">
        <v>0</v>
      </c>
      <c r="I19" s="205">
        <v>0</v>
      </c>
      <c r="J19" s="205">
        <v>0</v>
      </c>
      <c r="K19" s="205">
        <v>0</v>
      </c>
      <c r="L19" s="205">
        <v>0</v>
      </c>
      <c r="M19" s="205">
        <v>0</v>
      </c>
    </row>
    <row r="20" spans="1:13" ht="20" customHeight="1">
      <c r="A20" s="190">
        <v>16</v>
      </c>
      <c r="C20" s="204">
        <f t="shared" si="0"/>
        <v>44028</v>
      </c>
      <c r="D20" s="205">
        <v>85.9999999999918</v>
      </c>
      <c r="E20" s="205">
        <v>407.00000000000898</v>
      </c>
      <c r="F20" s="205">
        <v>4</v>
      </c>
      <c r="G20" s="205">
        <v>24</v>
      </c>
      <c r="H20" s="206">
        <v>0</v>
      </c>
      <c r="I20" s="205">
        <v>0</v>
      </c>
      <c r="J20" s="205">
        <v>0</v>
      </c>
      <c r="K20" s="205">
        <v>0</v>
      </c>
      <c r="L20" s="205">
        <v>0</v>
      </c>
      <c r="M20" s="205">
        <v>0</v>
      </c>
    </row>
    <row r="21" spans="1:13" ht="20" customHeight="1">
      <c r="A21" s="190">
        <v>17</v>
      </c>
      <c r="C21" s="204">
        <f t="shared" si="0"/>
        <v>44029</v>
      </c>
      <c r="D21" s="205">
        <v>116.999999999991</v>
      </c>
      <c r="E21" s="205">
        <v>408.99999999995799</v>
      </c>
      <c r="F21" s="205">
        <v>3</v>
      </c>
      <c r="G21" s="205">
        <v>26</v>
      </c>
      <c r="H21" s="206">
        <v>0</v>
      </c>
      <c r="I21" s="205">
        <v>0</v>
      </c>
      <c r="J21" s="205">
        <v>0</v>
      </c>
      <c r="K21" s="205">
        <v>0</v>
      </c>
      <c r="L21" s="205">
        <v>0</v>
      </c>
      <c r="M21" s="205">
        <v>0</v>
      </c>
    </row>
    <row r="22" spans="1:13" ht="20" customHeight="1">
      <c r="A22" s="190">
        <v>18</v>
      </c>
      <c r="C22" s="204">
        <f t="shared" si="0"/>
        <v>44030</v>
      </c>
      <c r="D22" s="205">
        <v>0</v>
      </c>
      <c r="E22" s="205">
        <v>681.99999999996999</v>
      </c>
      <c r="F22" s="205">
        <v>7</v>
      </c>
      <c r="G22" s="205">
        <v>32</v>
      </c>
      <c r="H22" s="206">
        <v>0</v>
      </c>
      <c r="I22" s="205">
        <v>0</v>
      </c>
      <c r="J22" s="205">
        <v>0</v>
      </c>
      <c r="K22" s="205">
        <v>0</v>
      </c>
      <c r="L22" s="205">
        <v>0</v>
      </c>
      <c r="M22" s="205">
        <v>0</v>
      </c>
    </row>
    <row r="23" spans="1:13" ht="20" customHeight="1">
      <c r="A23" s="190">
        <v>19</v>
      </c>
      <c r="C23" s="204">
        <f t="shared" si="0"/>
        <v>44031</v>
      </c>
      <c r="D23" s="205">
        <v>337.00000000000699</v>
      </c>
      <c r="E23" s="205">
        <v>73.999999999953602</v>
      </c>
      <c r="F23" s="205">
        <v>5</v>
      </c>
      <c r="G23" s="205">
        <v>12</v>
      </c>
      <c r="H23" s="205">
        <v>0</v>
      </c>
      <c r="I23" s="205">
        <v>0</v>
      </c>
      <c r="J23" s="205">
        <v>0</v>
      </c>
      <c r="K23" s="205">
        <v>0</v>
      </c>
      <c r="L23" s="205">
        <v>0</v>
      </c>
      <c r="M23" s="205">
        <v>0</v>
      </c>
    </row>
    <row r="24" spans="1:13" ht="20" customHeight="1">
      <c r="A24" s="190">
        <v>20</v>
      </c>
      <c r="C24" s="204">
        <f t="shared" si="0"/>
        <v>44032</v>
      </c>
      <c r="D24" s="205">
        <v>235.00000000000199</v>
      </c>
      <c r="E24" s="205">
        <v>1298.00000000009</v>
      </c>
      <c r="F24" s="205">
        <v>10</v>
      </c>
      <c r="G24" s="205">
        <v>14</v>
      </c>
      <c r="H24" s="205">
        <v>3</v>
      </c>
      <c r="I24" s="205">
        <v>0</v>
      </c>
      <c r="J24" s="205">
        <v>0</v>
      </c>
      <c r="K24" s="205">
        <v>0</v>
      </c>
      <c r="L24" s="205">
        <v>0</v>
      </c>
      <c r="M24" s="205">
        <v>0</v>
      </c>
    </row>
    <row r="25" spans="1:13" ht="20" customHeight="1">
      <c r="A25" s="190">
        <v>21</v>
      </c>
      <c r="C25" s="204">
        <f t="shared" si="0"/>
        <v>44033</v>
      </c>
      <c r="D25" s="205">
        <v>260.000000000005</v>
      </c>
      <c r="E25" s="205">
        <v>1053.00000000002</v>
      </c>
      <c r="F25" s="205">
        <v>8</v>
      </c>
      <c r="G25" s="205">
        <v>24</v>
      </c>
      <c r="H25" s="205">
        <v>8</v>
      </c>
      <c r="I25" s="205">
        <v>0</v>
      </c>
      <c r="J25" s="205">
        <v>0</v>
      </c>
      <c r="K25" s="205">
        <v>0</v>
      </c>
      <c r="L25" s="205">
        <v>0</v>
      </c>
      <c r="M25" s="205">
        <v>0</v>
      </c>
    </row>
    <row r="26" spans="1:13" ht="20" customHeight="1">
      <c r="A26" s="190">
        <v>22</v>
      </c>
      <c r="C26" s="204">
        <f t="shared" si="0"/>
        <v>44034</v>
      </c>
      <c r="D26" s="205">
        <v>320.00000000000301</v>
      </c>
      <c r="E26" s="205">
        <v>674.00000000001796</v>
      </c>
      <c r="F26" s="205">
        <v>2</v>
      </c>
      <c r="G26" s="205">
        <v>34</v>
      </c>
      <c r="H26" s="205">
        <v>0</v>
      </c>
      <c r="I26" s="205">
        <v>0</v>
      </c>
      <c r="J26" s="205">
        <v>0</v>
      </c>
      <c r="K26" s="205">
        <v>0</v>
      </c>
      <c r="L26" s="205">
        <v>0</v>
      </c>
      <c r="M26" s="205">
        <v>0</v>
      </c>
    </row>
    <row r="27" spans="1:13" ht="20" customHeight="1">
      <c r="A27" s="190">
        <v>23</v>
      </c>
      <c r="C27" s="204">
        <f t="shared" si="0"/>
        <v>44035</v>
      </c>
      <c r="D27" s="205">
        <v>459.99999999999199</v>
      </c>
      <c r="E27" s="205">
        <v>985.00000000001501</v>
      </c>
      <c r="F27" s="205">
        <v>3</v>
      </c>
      <c r="G27" s="205">
        <v>41</v>
      </c>
      <c r="H27" s="205">
        <v>2</v>
      </c>
      <c r="I27" s="205">
        <v>0</v>
      </c>
      <c r="J27" s="205">
        <v>0</v>
      </c>
      <c r="K27" s="205">
        <v>0</v>
      </c>
      <c r="L27" s="205">
        <v>0</v>
      </c>
      <c r="M27" s="205">
        <v>0</v>
      </c>
    </row>
    <row r="28" spans="1:13" ht="20" customHeight="1">
      <c r="A28" s="190">
        <v>24</v>
      </c>
      <c r="C28" s="204">
        <f t="shared" si="0"/>
        <v>44036</v>
      </c>
      <c r="D28" s="205">
        <v>301.99999999999699</v>
      </c>
      <c r="E28" s="205">
        <v>1438</v>
      </c>
      <c r="F28" s="205">
        <v>4</v>
      </c>
      <c r="G28" s="205">
        <v>14</v>
      </c>
      <c r="H28" s="205">
        <v>26</v>
      </c>
      <c r="I28" s="205">
        <v>0</v>
      </c>
      <c r="J28" s="205">
        <v>0</v>
      </c>
      <c r="K28" s="205">
        <v>0</v>
      </c>
      <c r="L28" s="205">
        <v>0</v>
      </c>
      <c r="M28" s="205">
        <v>0</v>
      </c>
    </row>
    <row r="29" spans="1:13" ht="20" customHeight="1">
      <c r="A29" s="190">
        <v>25</v>
      </c>
      <c r="C29" s="204">
        <f t="shared" si="0"/>
        <v>44037</v>
      </c>
      <c r="D29" s="205">
        <v>632.999999999995</v>
      </c>
      <c r="E29" s="205">
        <v>1475.99999999995</v>
      </c>
      <c r="F29" s="205">
        <v>10</v>
      </c>
      <c r="G29" s="205">
        <v>16</v>
      </c>
      <c r="H29" s="205">
        <v>2</v>
      </c>
      <c r="I29" s="205">
        <v>0</v>
      </c>
      <c r="J29" s="205">
        <v>0</v>
      </c>
      <c r="K29" s="205">
        <v>0</v>
      </c>
      <c r="L29" s="205">
        <v>0</v>
      </c>
      <c r="M29" s="205">
        <v>0</v>
      </c>
    </row>
    <row r="30" spans="1:13" ht="20" customHeight="1">
      <c r="A30" s="190">
        <v>26</v>
      </c>
      <c r="C30" s="204">
        <f t="shared" si="0"/>
        <v>44038</v>
      </c>
      <c r="D30" s="205">
        <v>548.99999999999397</v>
      </c>
      <c r="E30" s="205">
        <v>2171.99999999997</v>
      </c>
      <c r="F30" s="205">
        <v>15</v>
      </c>
      <c r="G30" s="205">
        <v>25</v>
      </c>
      <c r="H30" s="205">
        <v>0</v>
      </c>
      <c r="I30" s="205">
        <v>0</v>
      </c>
      <c r="J30" s="205">
        <v>0</v>
      </c>
      <c r="K30" s="205">
        <v>0</v>
      </c>
      <c r="L30" s="205">
        <v>0</v>
      </c>
      <c r="M30" s="205">
        <v>0</v>
      </c>
    </row>
    <row r="31" spans="1:13" ht="20" customHeight="1">
      <c r="A31" s="190">
        <v>27</v>
      </c>
      <c r="C31" s="204">
        <f t="shared" si="0"/>
        <v>44039</v>
      </c>
      <c r="D31" s="205">
        <v>724.00000000002694</v>
      </c>
      <c r="E31" s="205">
        <v>2933.00000000009</v>
      </c>
      <c r="F31" s="205">
        <v>13</v>
      </c>
      <c r="G31" s="205">
        <v>39</v>
      </c>
      <c r="H31" s="205">
        <v>14</v>
      </c>
      <c r="I31" s="205">
        <v>0</v>
      </c>
      <c r="J31" s="205">
        <v>0</v>
      </c>
      <c r="K31" s="205">
        <v>0</v>
      </c>
      <c r="L31" s="205">
        <v>0</v>
      </c>
      <c r="M31" s="205">
        <v>0</v>
      </c>
    </row>
    <row r="32" spans="1:13" ht="20" customHeight="1">
      <c r="A32" s="190">
        <v>28</v>
      </c>
      <c r="C32" s="204">
        <f t="shared" si="0"/>
        <v>44040</v>
      </c>
      <c r="D32" s="205">
        <v>901.99999999999795</v>
      </c>
      <c r="E32" s="205">
        <v>2566.99999999999</v>
      </c>
      <c r="F32" s="205">
        <v>16</v>
      </c>
      <c r="G32" s="205">
        <v>78</v>
      </c>
      <c r="H32" s="205">
        <v>0</v>
      </c>
      <c r="I32" s="205">
        <v>0</v>
      </c>
      <c r="J32" s="205">
        <v>0</v>
      </c>
      <c r="K32" s="205">
        <v>0</v>
      </c>
      <c r="L32" s="205">
        <v>0</v>
      </c>
      <c r="M32" s="205">
        <v>0</v>
      </c>
    </row>
    <row r="33" spans="1:13" ht="20" customHeight="1">
      <c r="A33" s="190">
        <v>29</v>
      </c>
      <c r="C33" s="204">
        <f t="shared" si="0"/>
        <v>44041</v>
      </c>
      <c r="D33" s="205">
        <v>791.99999999999295</v>
      </c>
      <c r="E33" s="205">
        <v>2467.99999999989</v>
      </c>
      <c r="F33" s="205">
        <v>40</v>
      </c>
      <c r="G33" s="205">
        <v>17</v>
      </c>
      <c r="H33" s="205">
        <v>26</v>
      </c>
      <c r="I33" s="205">
        <v>0</v>
      </c>
      <c r="J33" s="205">
        <v>0</v>
      </c>
      <c r="K33" s="205">
        <v>0</v>
      </c>
      <c r="L33" s="205">
        <v>0</v>
      </c>
      <c r="M33" s="205">
        <v>0</v>
      </c>
    </row>
    <row r="34" spans="1:13" ht="20" customHeight="1">
      <c r="A34" s="190">
        <v>30</v>
      </c>
      <c r="C34" s="204">
        <f t="shared" si="0"/>
        <v>44042</v>
      </c>
      <c r="D34" s="205">
        <v>446.00000000000801</v>
      </c>
      <c r="E34" s="205">
        <v>2673.00000000002</v>
      </c>
      <c r="F34" s="205">
        <v>5</v>
      </c>
      <c r="G34" s="205">
        <v>58</v>
      </c>
      <c r="H34" s="205">
        <v>10</v>
      </c>
      <c r="I34" s="205">
        <v>0</v>
      </c>
      <c r="J34" s="205">
        <v>0</v>
      </c>
      <c r="K34" s="205">
        <v>0</v>
      </c>
      <c r="L34" s="205">
        <v>0</v>
      </c>
      <c r="M34" s="205">
        <v>0</v>
      </c>
    </row>
    <row r="35" spans="1:13" ht="20" customHeight="1">
      <c r="A35" s="190">
        <v>31</v>
      </c>
      <c r="C35" s="204">
        <f t="shared" si="0"/>
        <v>44043</v>
      </c>
      <c r="D35" s="205">
        <v>1034.99999999996</v>
      </c>
      <c r="E35" s="205">
        <v>3027.9999999999</v>
      </c>
      <c r="F35" s="205">
        <v>23</v>
      </c>
      <c r="G35" s="205">
        <v>50</v>
      </c>
      <c r="H35" s="205">
        <v>13</v>
      </c>
      <c r="I35" s="205">
        <v>0</v>
      </c>
      <c r="J35" s="205">
        <v>0</v>
      </c>
      <c r="K35" s="205">
        <v>0</v>
      </c>
      <c r="L35" s="205">
        <v>0</v>
      </c>
      <c r="M35" s="205">
        <v>0</v>
      </c>
    </row>
    <row r="36" spans="1:13" ht="20" customHeight="1">
      <c r="A36" s="190">
        <v>32</v>
      </c>
      <c r="C36" s="204">
        <f t="shared" si="0"/>
        <v>44044</v>
      </c>
      <c r="D36" s="205">
        <v>808.00000000006298</v>
      </c>
      <c r="E36" s="205">
        <v>4384.0000000002401</v>
      </c>
      <c r="F36" s="205">
        <v>9</v>
      </c>
      <c r="G36" s="205">
        <v>39</v>
      </c>
      <c r="H36" s="205">
        <v>4</v>
      </c>
      <c r="I36" s="205">
        <v>0</v>
      </c>
      <c r="J36" s="205">
        <v>0</v>
      </c>
      <c r="K36" s="205">
        <v>0</v>
      </c>
      <c r="L36" s="205">
        <v>0</v>
      </c>
      <c r="M36" s="205">
        <v>0</v>
      </c>
    </row>
    <row r="37" spans="1:13" ht="20" customHeight="1">
      <c r="A37" s="190">
        <v>33</v>
      </c>
      <c r="C37" s="204">
        <f t="shared" si="0"/>
        <v>44045</v>
      </c>
      <c r="D37" s="205">
        <v>782.99999999994895</v>
      </c>
      <c r="E37" s="205">
        <v>4307.9999999998399</v>
      </c>
      <c r="F37" s="205">
        <v>24</v>
      </c>
      <c r="G37" s="205">
        <v>92</v>
      </c>
      <c r="H37" s="205">
        <v>5</v>
      </c>
      <c r="I37" s="205">
        <v>0</v>
      </c>
      <c r="J37" s="205">
        <v>0</v>
      </c>
      <c r="K37" s="205">
        <v>0</v>
      </c>
      <c r="L37" s="205">
        <v>0</v>
      </c>
      <c r="M37" s="205">
        <v>0</v>
      </c>
    </row>
    <row r="38" spans="1:13" ht="20" customHeight="1">
      <c r="A38" s="190">
        <v>34</v>
      </c>
      <c r="C38" s="204">
        <f t="shared" si="0"/>
        <v>44046</v>
      </c>
      <c r="D38" s="205">
        <v>852.00000000004195</v>
      </c>
      <c r="E38" s="205">
        <v>4516.0000000002101</v>
      </c>
      <c r="F38" s="205">
        <v>22</v>
      </c>
      <c r="G38" s="205">
        <v>73</v>
      </c>
      <c r="H38" s="205">
        <v>14</v>
      </c>
      <c r="I38" s="205">
        <v>0</v>
      </c>
      <c r="J38" s="205">
        <v>0</v>
      </c>
      <c r="K38" s="205">
        <v>0</v>
      </c>
      <c r="L38" s="205">
        <v>0</v>
      </c>
      <c r="M38" s="205">
        <v>0</v>
      </c>
    </row>
    <row r="39" spans="1:13" ht="20" customHeight="1">
      <c r="A39" s="190">
        <v>35</v>
      </c>
      <c r="C39" s="204">
        <f t="shared" si="0"/>
        <v>44047</v>
      </c>
      <c r="D39" s="205">
        <v>638.00000000002206</v>
      </c>
      <c r="E39" s="205">
        <v>3787.9999999998099</v>
      </c>
      <c r="F39" s="205">
        <v>39</v>
      </c>
      <c r="G39" s="205">
        <v>34</v>
      </c>
      <c r="H39" s="205">
        <v>14</v>
      </c>
      <c r="I39" s="205">
        <v>0</v>
      </c>
      <c r="J39" s="205">
        <v>0</v>
      </c>
      <c r="K39" s="205">
        <v>0</v>
      </c>
      <c r="L39" s="205">
        <v>0</v>
      </c>
      <c r="M39" s="205">
        <v>0</v>
      </c>
    </row>
    <row r="40" spans="1:13" ht="20" customHeight="1">
      <c r="A40" s="190">
        <v>36</v>
      </c>
      <c r="C40" s="204">
        <f t="shared" si="0"/>
        <v>44048</v>
      </c>
      <c r="D40" s="205">
        <v>753.999999999951</v>
      </c>
      <c r="E40" s="205">
        <v>5959.0000000001801</v>
      </c>
      <c r="F40" s="205">
        <v>76</v>
      </c>
      <c r="G40" s="205">
        <v>52</v>
      </c>
      <c r="H40" s="205">
        <v>3</v>
      </c>
      <c r="I40" s="205">
        <v>0</v>
      </c>
      <c r="J40" s="205">
        <v>0</v>
      </c>
      <c r="K40" s="205">
        <v>0</v>
      </c>
      <c r="L40" s="205">
        <v>0</v>
      </c>
      <c r="M40" s="205">
        <v>0</v>
      </c>
    </row>
    <row r="41" spans="1:13" ht="20" customHeight="1">
      <c r="A41" s="190">
        <v>37</v>
      </c>
      <c r="C41" s="204">
        <f t="shared" si="0"/>
        <v>44049</v>
      </c>
      <c r="D41" s="205">
        <v>451.99999999995998</v>
      </c>
      <c r="E41" s="205">
        <v>3842.9999999996899</v>
      </c>
      <c r="F41" s="205">
        <v>115</v>
      </c>
      <c r="G41" s="205">
        <v>11</v>
      </c>
      <c r="H41" s="205">
        <v>69</v>
      </c>
      <c r="I41" s="205">
        <v>0</v>
      </c>
      <c r="J41" s="205">
        <v>0</v>
      </c>
      <c r="K41" s="205">
        <v>0</v>
      </c>
      <c r="L41" s="205">
        <v>0</v>
      </c>
      <c r="M41" s="205">
        <v>0</v>
      </c>
    </row>
    <row r="42" spans="1:13" ht="20" customHeight="1">
      <c r="A42" s="190">
        <v>38</v>
      </c>
      <c r="C42" s="204">
        <f t="shared" si="0"/>
        <v>44050</v>
      </c>
      <c r="D42" s="205">
        <v>712.00000000007503</v>
      </c>
      <c r="E42" s="205">
        <v>3670.00000000002</v>
      </c>
      <c r="F42" s="205">
        <v>63</v>
      </c>
      <c r="G42" s="205">
        <v>20</v>
      </c>
      <c r="H42" s="205">
        <v>12</v>
      </c>
      <c r="I42" s="205">
        <v>0</v>
      </c>
      <c r="J42" s="205">
        <v>0</v>
      </c>
      <c r="K42" s="205">
        <v>0</v>
      </c>
      <c r="L42" s="205">
        <v>0</v>
      </c>
      <c r="M42" s="205">
        <v>0</v>
      </c>
    </row>
    <row r="43" spans="1:13" ht="20" customHeight="1">
      <c r="A43" s="190">
        <v>39</v>
      </c>
      <c r="C43" s="204">
        <f t="shared" si="0"/>
        <v>44051</v>
      </c>
      <c r="D43" s="205">
        <v>698.999999999956</v>
      </c>
      <c r="E43" s="205">
        <v>5525.0000000003702</v>
      </c>
      <c r="F43" s="205">
        <v>25</v>
      </c>
      <c r="G43" s="205">
        <v>28</v>
      </c>
      <c r="H43" s="205">
        <v>42</v>
      </c>
      <c r="I43" s="205">
        <v>0</v>
      </c>
      <c r="J43" s="205">
        <v>0</v>
      </c>
      <c r="K43" s="205">
        <v>0</v>
      </c>
      <c r="L43" s="205">
        <v>0</v>
      </c>
      <c r="M43" s="205">
        <v>0</v>
      </c>
    </row>
    <row r="44" spans="1:13" ht="20" customHeight="1">
      <c r="A44" s="190">
        <v>40</v>
      </c>
      <c r="C44" s="204">
        <f t="shared" si="0"/>
        <v>44052</v>
      </c>
      <c r="D44" s="205">
        <v>815.000000000049</v>
      </c>
      <c r="E44" s="205">
        <v>4398.00000000008</v>
      </c>
      <c r="F44" s="205">
        <v>37</v>
      </c>
      <c r="G44" s="205">
        <v>40</v>
      </c>
      <c r="H44" s="205">
        <v>10</v>
      </c>
      <c r="I44" s="205">
        <v>0</v>
      </c>
      <c r="J44" s="205">
        <v>0</v>
      </c>
      <c r="K44" s="205">
        <v>0</v>
      </c>
      <c r="L44" s="205">
        <v>0</v>
      </c>
      <c r="M44" s="205">
        <v>0</v>
      </c>
    </row>
    <row r="45" spans="1:13" ht="20" customHeight="1">
      <c r="A45" s="190">
        <v>41</v>
      </c>
      <c r="C45" s="204">
        <f t="shared" si="0"/>
        <v>44053</v>
      </c>
      <c r="D45" s="205">
        <v>1515.99999999999</v>
      </c>
      <c r="E45" s="205">
        <v>8732.9999999995307</v>
      </c>
      <c r="F45" s="205">
        <v>42</v>
      </c>
      <c r="G45" s="205">
        <v>16</v>
      </c>
      <c r="H45" s="205">
        <v>18</v>
      </c>
      <c r="I45" s="205">
        <v>0</v>
      </c>
      <c r="J45" s="205">
        <v>0</v>
      </c>
      <c r="K45" s="205">
        <v>0</v>
      </c>
      <c r="L45" s="205">
        <v>0</v>
      </c>
      <c r="M45" s="205">
        <v>0</v>
      </c>
    </row>
    <row r="46" spans="1:13" ht="20" customHeight="1">
      <c r="A46" s="190">
        <v>42</v>
      </c>
      <c r="C46" s="204">
        <f t="shared" si="0"/>
        <v>44054</v>
      </c>
      <c r="D46" s="205">
        <v>514.99999999989802</v>
      </c>
      <c r="E46" s="205">
        <v>5269.0000000001501</v>
      </c>
      <c r="F46" s="205">
        <v>143</v>
      </c>
      <c r="G46" s="205">
        <v>30</v>
      </c>
      <c r="H46" s="205">
        <v>41</v>
      </c>
      <c r="I46" s="205">
        <v>0</v>
      </c>
      <c r="J46" s="205">
        <v>0</v>
      </c>
      <c r="K46" s="205">
        <v>0</v>
      </c>
      <c r="L46" s="205">
        <v>0</v>
      </c>
      <c r="M46" s="205">
        <v>0</v>
      </c>
    </row>
    <row r="47" spans="1:13" ht="20" customHeight="1">
      <c r="A47" s="190">
        <v>43</v>
      </c>
      <c r="C47" s="204">
        <f t="shared" si="0"/>
        <v>44055</v>
      </c>
      <c r="D47" s="205">
        <v>598.00000000015598</v>
      </c>
      <c r="E47" s="205">
        <v>5332.0000000001901</v>
      </c>
      <c r="F47" s="205">
        <v>98</v>
      </c>
      <c r="G47" s="205">
        <v>46</v>
      </c>
      <c r="H47" s="205">
        <v>38</v>
      </c>
      <c r="I47" s="205">
        <v>0</v>
      </c>
      <c r="J47" s="205">
        <v>0</v>
      </c>
      <c r="K47" s="205">
        <v>0</v>
      </c>
      <c r="L47" s="205">
        <v>0</v>
      </c>
      <c r="M47" s="205">
        <v>0</v>
      </c>
    </row>
    <row r="48" spans="1:13" ht="20" customHeight="1">
      <c r="A48" s="190">
        <v>44</v>
      </c>
      <c r="C48" s="204">
        <f t="shared" si="0"/>
        <v>44056</v>
      </c>
      <c r="D48" s="205">
        <v>348.99999999999602</v>
      </c>
      <c r="E48" s="205">
        <v>4363.9999999997199</v>
      </c>
      <c r="F48" s="205">
        <v>133</v>
      </c>
      <c r="G48" s="205">
        <v>26</v>
      </c>
      <c r="H48" s="205">
        <v>42</v>
      </c>
      <c r="I48" s="205">
        <v>0</v>
      </c>
      <c r="J48" s="205">
        <v>0</v>
      </c>
      <c r="K48" s="205">
        <v>0</v>
      </c>
      <c r="L48" s="205">
        <v>0</v>
      </c>
      <c r="M48" s="205">
        <v>0</v>
      </c>
    </row>
    <row r="49" spans="1:13" ht="20" customHeight="1">
      <c r="A49" s="190">
        <v>45</v>
      </c>
      <c r="C49" s="204">
        <f t="shared" si="0"/>
        <v>44057</v>
      </c>
      <c r="D49" s="205">
        <v>513.99999999997499</v>
      </c>
      <c r="E49" s="205">
        <v>5274.9999999998299</v>
      </c>
      <c r="F49" s="205">
        <v>167</v>
      </c>
      <c r="G49" s="205">
        <v>28</v>
      </c>
      <c r="H49" s="205">
        <v>11</v>
      </c>
      <c r="I49" s="205">
        <v>0</v>
      </c>
      <c r="J49" s="205">
        <v>0</v>
      </c>
      <c r="K49" s="205">
        <v>0</v>
      </c>
      <c r="L49" s="205">
        <v>0</v>
      </c>
      <c r="M49" s="205">
        <v>0</v>
      </c>
    </row>
    <row r="50" spans="1:13" ht="20" customHeight="1">
      <c r="A50" s="190">
        <v>46</v>
      </c>
      <c r="C50" s="204">
        <f t="shared" si="0"/>
        <v>44058</v>
      </c>
      <c r="D50" s="205">
        <v>642.99999999988404</v>
      </c>
      <c r="E50" s="205">
        <v>4637.99999999993</v>
      </c>
      <c r="F50" s="205">
        <v>137</v>
      </c>
      <c r="G50" s="205">
        <v>44</v>
      </c>
      <c r="H50" s="205">
        <v>19</v>
      </c>
      <c r="I50" s="205">
        <v>0</v>
      </c>
      <c r="J50" s="205">
        <v>0</v>
      </c>
      <c r="K50" s="205">
        <v>0</v>
      </c>
      <c r="L50" s="205">
        <v>0</v>
      </c>
      <c r="M50" s="205">
        <v>0</v>
      </c>
    </row>
    <row r="51" spans="1:13" ht="20" customHeight="1">
      <c r="A51" s="190">
        <v>47</v>
      </c>
      <c r="C51" s="204">
        <f t="shared" si="0"/>
        <v>44059</v>
      </c>
      <c r="D51" s="205">
        <v>750.00000000000398</v>
      </c>
      <c r="E51" s="205">
        <v>4662.00000000001</v>
      </c>
      <c r="F51" s="205">
        <v>47</v>
      </c>
      <c r="G51" s="205">
        <v>48</v>
      </c>
      <c r="H51" s="205">
        <v>17</v>
      </c>
      <c r="I51" s="205">
        <v>0</v>
      </c>
      <c r="J51" s="205">
        <v>0</v>
      </c>
      <c r="K51" s="205">
        <v>0</v>
      </c>
      <c r="L51" s="205">
        <v>0</v>
      </c>
      <c r="M51" s="205">
        <v>0</v>
      </c>
    </row>
    <row r="52" spans="1:13" ht="20" customHeight="1">
      <c r="A52" s="190">
        <v>48</v>
      </c>
      <c r="C52" s="204">
        <f t="shared" si="0"/>
        <v>44060</v>
      </c>
      <c r="D52" s="205">
        <v>181</v>
      </c>
      <c r="E52" s="205">
        <v>5623.99999999996</v>
      </c>
      <c r="F52" s="205">
        <v>56</v>
      </c>
      <c r="G52" s="205">
        <v>42</v>
      </c>
      <c r="H52" s="205">
        <v>23</v>
      </c>
      <c r="I52" s="205">
        <v>0</v>
      </c>
      <c r="J52" s="205">
        <v>0</v>
      </c>
      <c r="K52" s="205">
        <v>0</v>
      </c>
      <c r="L52" s="205">
        <v>0</v>
      </c>
      <c r="M52" s="205">
        <v>0</v>
      </c>
    </row>
    <row r="53" spans="1:13" ht="20" customHeight="1">
      <c r="A53" s="190">
        <v>49</v>
      </c>
      <c r="C53" s="204">
        <f t="shared" si="0"/>
        <v>44061</v>
      </c>
      <c r="D53" s="205">
        <v>663.00000000005798</v>
      </c>
      <c r="E53" s="205">
        <v>5545.0000000003802</v>
      </c>
      <c r="F53" s="205">
        <v>85</v>
      </c>
      <c r="G53" s="205">
        <v>47</v>
      </c>
      <c r="H53" s="205">
        <v>17</v>
      </c>
      <c r="I53" s="205">
        <v>0</v>
      </c>
      <c r="J53" s="205">
        <v>0</v>
      </c>
      <c r="K53" s="205">
        <v>0</v>
      </c>
      <c r="L53" s="205">
        <v>0</v>
      </c>
      <c r="M53" s="205">
        <v>0</v>
      </c>
    </row>
    <row r="54" spans="1:13" ht="20" customHeight="1">
      <c r="A54" s="190">
        <v>50</v>
      </c>
      <c r="C54" s="204">
        <f t="shared" si="0"/>
        <v>44062</v>
      </c>
      <c r="D54" s="205">
        <v>521.00000000000705</v>
      </c>
      <c r="E54" s="205">
        <v>5857.9999999995798</v>
      </c>
      <c r="F54" s="205">
        <v>75</v>
      </c>
      <c r="G54" s="205">
        <v>43</v>
      </c>
      <c r="H54" s="205">
        <v>48</v>
      </c>
      <c r="I54" s="205">
        <v>0</v>
      </c>
      <c r="J54" s="205">
        <v>0</v>
      </c>
      <c r="K54" s="205">
        <v>0</v>
      </c>
      <c r="L54" s="205">
        <v>0</v>
      </c>
      <c r="M54" s="205">
        <v>0</v>
      </c>
    </row>
    <row r="55" spans="1:13" ht="20" customHeight="1">
      <c r="A55" s="190">
        <v>51</v>
      </c>
      <c r="C55" s="204">
        <f t="shared" si="0"/>
        <v>44063</v>
      </c>
      <c r="D55" s="205">
        <v>657.00000000006503</v>
      </c>
      <c r="E55" s="205">
        <v>4684.0000000009304</v>
      </c>
      <c r="F55" s="205">
        <v>62</v>
      </c>
      <c r="G55" s="205">
        <v>48</v>
      </c>
      <c r="H55" s="205">
        <v>14</v>
      </c>
      <c r="I55" s="205">
        <v>0</v>
      </c>
      <c r="J55" s="205">
        <v>0</v>
      </c>
      <c r="K55" s="205">
        <v>0</v>
      </c>
      <c r="L55" s="205">
        <v>0</v>
      </c>
      <c r="M55" s="205">
        <v>0</v>
      </c>
    </row>
    <row r="56" spans="1:13" ht="20" customHeight="1">
      <c r="A56" s="190">
        <v>52</v>
      </c>
      <c r="C56" s="204">
        <f t="shared" si="0"/>
        <v>44064</v>
      </c>
      <c r="D56" s="205">
        <v>515.99999999991303</v>
      </c>
      <c r="E56" s="205">
        <v>4315.9999999996098</v>
      </c>
      <c r="F56" s="205">
        <v>51</v>
      </c>
      <c r="G56" s="205">
        <v>62</v>
      </c>
      <c r="H56" s="205">
        <v>22</v>
      </c>
      <c r="I56" s="205">
        <v>0</v>
      </c>
      <c r="J56" s="205">
        <v>0</v>
      </c>
      <c r="K56" s="205">
        <v>0</v>
      </c>
      <c r="L56" s="205">
        <v>0</v>
      </c>
      <c r="M56" s="205">
        <v>0</v>
      </c>
    </row>
    <row r="57" spans="1:13" ht="20" customHeight="1">
      <c r="A57" s="190">
        <v>53</v>
      </c>
      <c r="C57" s="204">
        <f t="shared" si="0"/>
        <v>44065</v>
      </c>
      <c r="D57" s="205">
        <v>603.00000000006196</v>
      </c>
      <c r="E57" s="205">
        <v>4465.9999999997799</v>
      </c>
      <c r="F57" s="205">
        <v>38</v>
      </c>
      <c r="G57" s="205">
        <v>72</v>
      </c>
      <c r="H57" s="205">
        <v>22</v>
      </c>
      <c r="I57" s="205">
        <v>0</v>
      </c>
      <c r="J57" s="205">
        <v>0</v>
      </c>
      <c r="K57" s="205">
        <v>0</v>
      </c>
      <c r="L57" s="205">
        <v>0</v>
      </c>
      <c r="M57" s="205">
        <v>0</v>
      </c>
    </row>
    <row r="58" spans="1:13" ht="20" customHeight="1">
      <c r="A58" s="190">
        <v>54</v>
      </c>
      <c r="C58" s="204">
        <f t="shared" si="0"/>
        <v>44066</v>
      </c>
      <c r="D58" s="205">
        <v>370.99999999995998</v>
      </c>
      <c r="E58" s="205">
        <v>4608.0000000004402</v>
      </c>
      <c r="F58" s="205">
        <v>42</v>
      </c>
      <c r="G58" s="205">
        <v>50</v>
      </c>
      <c r="H58" s="205">
        <v>19</v>
      </c>
      <c r="I58" s="205">
        <v>0</v>
      </c>
      <c r="J58" s="205">
        <v>0</v>
      </c>
      <c r="K58" s="205">
        <v>0</v>
      </c>
      <c r="L58" s="205">
        <v>0</v>
      </c>
      <c r="M58" s="205">
        <v>0</v>
      </c>
    </row>
    <row r="59" spans="1:13" ht="20" customHeight="1">
      <c r="A59" s="190">
        <v>55</v>
      </c>
      <c r="C59" s="204">
        <f t="shared" si="0"/>
        <v>44067</v>
      </c>
      <c r="D59" s="205">
        <v>444.00000000006497</v>
      </c>
      <c r="E59" s="205">
        <v>5393.9999999991296</v>
      </c>
      <c r="F59" s="205">
        <v>46</v>
      </c>
      <c r="G59" s="205">
        <v>73</v>
      </c>
      <c r="H59" s="205">
        <v>25</v>
      </c>
      <c r="I59" s="205">
        <v>0</v>
      </c>
      <c r="J59" s="205">
        <v>0</v>
      </c>
      <c r="K59" s="205">
        <v>0</v>
      </c>
      <c r="L59" s="205">
        <v>0</v>
      </c>
      <c r="M59" s="205">
        <v>0</v>
      </c>
    </row>
    <row r="60" spans="1:13" ht="20" customHeight="1">
      <c r="A60" s="190">
        <v>56</v>
      </c>
      <c r="C60" s="204">
        <f t="shared" si="0"/>
        <v>44068</v>
      </c>
      <c r="D60" s="205">
        <v>594.99999999998499</v>
      </c>
      <c r="E60" s="205">
        <v>4929.0000000003201</v>
      </c>
      <c r="F60" s="205">
        <v>58</v>
      </c>
      <c r="G60" s="205">
        <v>81</v>
      </c>
      <c r="H60" s="205">
        <v>9</v>
      </c>
      <c r="I60" s="205">
        <v>0</v>
      </c>
      <c r="J60" s="205">
        <v>0</v>
      </c>
      <c r="K60" s="205">
        <v>0</v>
      </c>
      <c r="L60" s="205">
        <v>0</v>
      </c>
      <c r="M60" s="205">
        <v>0</v>
      </c>
    </row>
    <row r="61" spans="1:13" ht="20" customHeight="1">
      <c r="A61" s="190">
        <v>57</v>
      </c>
      <c r="C61" s="204">
        <f t="shared" si="0"/>
        <v>44069</v>
      </c>
      <c r="D61" s="205">
        <v>472.00000000001802</v>
      </c>
      <c r="E61" s="205">
        <v>4468.0000000007003</v>
      </c>
      <c r="F61" s="205">
        <v>7</v>
      </c>
      <c r="G61" s="205">
        <v>69</v>
      </c>
      <c r="H61" s="205">
        <v>17</v>
      </c>
      <c r="I61" s="205">
        <v>0</v>
      </c>
      <c r="J61" s="205">
        <v>0</v>
      </c>
      <c r="K61" s="205">
        <v>0</v>
      </c>
      <c r="L61" s="205">
        <v>0</v>
      </c>
      <c r="M61" s="205">
        <v>0</v>
      </c>
    </row>
    <row r="62" spans="1:13" ht="20" customHeight="1">
      <c r="A62" s="190">
        <v>58</v>
      </c>
      <c r="C62" s="204">
        <f t="shared" si="0"/>
        <v>44070</v>
      </c>
      <c r="D62" s="205">
        <v>163.00000000007299</v>
      </c>
      <c r="E62" s="205">
        <v>4311.00000000009</v>
      </c>
      <c r="F62" s="205">
        <v>35</v>
      </c>
      <c r="G62" s="205">
        <v>62</v>
      </c>
      <c r="H62" s="205">
        <v>13</v>
      </c>
      <c r="I62" s="205">
        <v>0</v>
      </c>
      <c r="J62" s="205">
        <v>0</v>
      </c>
      <c r="K62" s="205">
        <v>0</v>
      </c>
      <c r="L62" s="205">
        <v>0</v>
      </c>
      <c r="M62" s="205">
        <v>0</v>
      </c>
    </row>
    <row r="63" spans="1:13" ht="20" customHeight="1">
      <c r="A63" s="190">
        <v>59</v>
      </c>
      <c r="C63" s="204">
        <f t="shared" si="0"/>
        <v>44071</v>
      </c>
      <c r="D63" s="205">
        <v>294.99999999992701</v>
      </c>
      <c r="E63" s="205">
        <v>4001.99999999901</v>
      </c>
      <c r="F63" s="205">
        <v>35</v>
      </c>
      <c r="G63" s="205">
        <v>59</v>
      </c>
      <c r="H63" s="205">
        <v>13</v>
      </c>
      <c r="I63" s="205">
        <v>0</v>
      </c>
      <c r="J63" s="205">
        <v>0</v>
      </c>
      <c r="K63" s="205">
        <v>0</v>
      </c>
      <c r="L63" s="205">
        <v>0</v>
      </c>
      <c r="M63" s="205">
        <v>0</v>
      </c>
    </row>
    <row r="64" spans="1:13" ht="20" customHeight="1">
      <c r="A64" s="190">
        <v>60</v>
      </c>
      <c r="C64" s="204">
        <f t="shared" si="0"/>
        <v>44072</v>
      </c>
      <c r="D64" s="205">
        <v>182.999999999913</v>
      </c>
      <c r="E64" s="205">
        <v>4091.0000000001501</v>
      </c>
      <c r="F64" s="205">
        <v>63</v>
      </c>
      <c r="G64" s="205">
        <v>65</v>
      </c>
      <c r="H64" s="205">
        <v>21</v>
      </c>
      <c r="I64" s="205">
        <v>0</v>
      </c>
      <c r="J64" s="205">
        <v>0</v>
      </c>
      <c r="K64" s="205">
        <v>0</v>
      </c>
      <c r="L64" s="205">
        <v>0</v>
      </c>
      <c r="M64" s="205">
        <v>0</v>
      </c>
    </row>
    <row r="65" spans="1:13" ht="20" customHeight="1">
      <c r="A65" s="190">
        <v>61</v>
      </c>
      <c r="C65" s="204">
        <f t="shared" si="0"/>
        <v>44073</v>
      </c>
      <c r="D65" s="205">
        <v>540.00000000001796</v>
      </c>
      <c r="E65" s="205">
        <v>6040.0000000007303</v>
      </c>
      <c r="F65" s="205">
        <v>37</v>
      </c>
      <c r="G65" s="205">
        <v>134</v>
      </c>
      <c r="H65" s="205">
        <v>17</v>
      </c>
      <c r="I65" s="205">
        <v>0</v>
      </c>
      <c r="J65" s="205">
        <v>0</v>
      </c>
      <c r="K65" s="205">
        <v>0</v>
      </c>
      <c r="L65" s="205">
        <v>0</v>
      </c>
      <c r="M65" s="205">
        <v>0</v>
      </c>
    </row>
    <row r="66" spans="1:13" ht="20" customHeight="1">
      <c r="A66" s="190">
        <v>62</v>
      </c>
      <c r="C66" s="204">
        <f t="shared" si="0"/>
        <v>44074</v>
      </c>
      <c r="D66" s="205">
        <v>306.00000000009499</v>
      </c>
      <c r="E66" s="205">
        <v>6203.9999999990396</v>
      </c>
      <c r="F66" s="205">
        <v>47</v>
      </c>
      <c r="G66" s="205">
        <v>82</v>
      </c>
      <c r="H66" s="205">
        <v>10</v>
      </c>
      <c r="I66" s="205">
        <v>0</v>
      </c>
      <c r="J66" s="205">
        <v>0</v>
      </c>
      <c r="K66" s="205">
        <v>0</v>
      </c>
      <c r="L66" s="205">
        <v>0</v>
      </c>
      <c r="M66" s="205">
        <v>0</v>
      </c>
    </row>
    <row r="67" spans="1:13" ht="20" customHeight="1">
      <c r="A67" s="190">
        <v>63</v>
      </c>
      <c r="C67" s="204">
        <f t="shared" si="0"/>
        <v>44075</v>
      </c>
      <c r="D67" s="205">
        <v>0</v>
      </c>
      <c r="E67" s="205">
        <v>4815.0000000001501</v>
      </c>
      <c r="F67" s="205">
        <v>32</v>
      </c>
      <c r="G67" s="205">
        <v>125</v>
      </c>
      <c r="H67" s="205">
        <v>13</v>
      </c>
      <c r="I67" s="205">
        <v>0</v>
      </c>
      <c r="J67" s="205">
        <v>0</v>
      </c>
      <c r="K67" s="205">
        <v>0</v>
      </c>
      <c r="L67" s="205">
        <v>0</v>
      </c>
      <c r="M67" s="205">
        <v>0</v>
      </c>
    </row>
    <row r="68" spans="1:13" ht="20" customHeight="1">
      <c r="A68" s="190">
        <v>64</v>
      </c>
      <c r="C68" s="204">
        <f t="shared" si="0"/>
        <v>44076</v>
      </c>
      <c r="D68" s="205">
        <v>92.000000000058193</v>
      </c>
      <c r="E68" s="205">
        <v>4342.00000000009</v>
      </c>
      <c r="F68" s="205">
        <v>31</v>
      </c>
      <c r="G68" s="205">
        <v>113</v>
      </c>
      <c r="H68" s="205">
        <v>26</v>
      </c>
      <c r="I68" s="205">
        <v>0</v>
      </c>
      <c r="J68" s="205">
        <v>0</v>
      </c>
      <c r="K68" s="205">
        <v>0</v>
      </c>
      <c r="L68" s="205">
        <v>0</v>
      </c>
      <c r="M68" s="205">
        <v>0</v>
      </c>
    </row>
    <row r="69" spans="1:13" ht="20" customHeight="1">
      <c r="A69" s="190">
        <v>65</v>
      </c>
      <c r="C69" s="204">
        <f t="shared" si="0"/>
        <v>44077</v>
      </c>
      <c r="D69" s="205">
        <v>241.99999999989399</v>
      </c>
      <c r="E69" s="205">
        <v>3990.0000000011901</v>
      </c>
      <c r="F69" s="205">
        <v>40</v>
      </c>
      <c r="G69" s="205">
        <v>121</v>
      </c>
      <c r="H69" s="205">
        <v>35</v>
      </c>
      <c r="I69" s="205">
        <v>0</v>
      </c>
      <c r="J69" s="205">
        <v>0</v>
      </c>
      <c r="K69" s="205">
        <v>0</v>
      </c>
      <c r="L69" s="205">
        <v>0</v>
      </c>
      <c r="M69" s="205">
        <v>0</v>
      </c>
    </row>
    <row r="70" spans="1:13" ht="20" customHeight="1">
      <c r="A70" s="190">
        <v>66</v>
      </c>
      <c r="C70" s="204">
        <f t="shared" si="0"/>
        <v>44078</v>
      </c>
      <c r="D70" s="205">
        <v>178.00000000001799</v>
      </c>
      <c r="E70" s="205">
        <v>4410.9999999990996</v>
      </c>
      <c r="F70" s="205">
        <v>18</v>
      </c>
      <c r="G70" s="205">
        <v>112</v>
      </c>
      <c r="H70" s="205">
        <v>13</v>
      </c>
      <c r="I70" s="205">
        <v>0</v>
      </c>
      <c r="J70" s="205">
        <v>0</v>
      </c>
      <c r="K70" s="205">
        <v>0</v>
      </c>
      <c r="L70" s="205">
        <v>0</v>
      </c>
      <c r="M70" s="205">
        <v>0</v>
      </c>
    </row>
    <row r="71" spans="1:13" ht="20" customHeight="1">
      <c r="A71" s="190">
        <v>67</v>
      </c>
      <c r="C71" s="204">
        <f t="shared" ref="C71:C134" si="1">C70+1</f>
        <v>44079</v>
      </c>
      <c r="D71" s="205">
        <v>480</v>
      </c>
      <c r="E71" s="205">
        <v>6115.9999999995898</v>
      </c>
      <c r="F71" s="205">
        <v>26</v>
      </c>
      <c r="G71" s="205">
        <v>163</v>
      </c>
      <c r="H71" s="205">
        <v>28</v>
      </c>
      <c r="I71" s="205">
        <v>0</v>
      </c>
      <c r="J71" s="205">
        <v>0</v>
      </c>
      <c r="K71" s="205">
        <v>0</v>
      </c>
      <c r="L71" s="205">
        <v>0</v>
      </c>
      <c r="M71" s="205">
        <v>0</v>
      </c>
    </row>
    <row r="72" spans="1:13" ht="20" customHeight="1">
      <c r="A72" s="190">
        <v>68</v>
      </c>
      <c r="C72" s="204">
        <f t="shared" si="1"/>
        <v>44080</v>
      </c>
      <c r="D72" s="205">
        <v>533</v>
      </c>
      <c r="E72" s="205">
        <v>5618.0000000004102</v>
      </c>
      <c r="F72" s="205">
        <v>65</v>
      </c>
      <c r="G72" s="205">
        <v>102</v>
      </c>
      <c r="H72" s="205">
        <v>24</v>
      </c>
      <c r="I72" s="205">
        <v>0</v>
      </c>
      <c r="J72" s="205">
        <v>0</v>
      </c>
      <c r="K72" s="205">
        <v>0</v>
      </c>
      <c r="L72" s="205">
        <v>0</v>
      </c>
      <c r="M72" s="205">
        <v>0</v>
      </c>
    </row>
    <row r="73" spans="1:13" ht="20" customHeight="1">
      <c r="A73" s="190">
        <v>69</v>
      </c>
      <c r="C73" s="204">
        <f t="shared" si="1"/>
        <v>44081</v>
      </c>
      <c r="D73" s="205">
        <v>533</v>
      </c>
      <c r="E73" s="205">
        <v>4652.0000000005502</v>
      </c>
      <c r="F73" s="205">
        <v>27</v>
      </c>
      <c r="G73" s="205">
        <v>145</v>
      </c>
      <c r="H73" s="205">
        <v>11</v>
      </c>
      <c r="I73" s="205">
        <v>0</v>
      </c>
      <c r="J73" s="205">
        <v>0</v>
      </c>
      <c r="K73" s="205">
        <v>0</v>
      </c>
      <c r="L73" s="205">
        <v>0</v>
      </c>
      <c r="M73" s="205">
        <v>0</v>
      </c>
    </row>
    <row r="74" spans="1:13" ht="20" customHeight="1">
      <c r="A74" s="190">
        <v>70</v>
      </c>
      <c r="C74" s="204">
        <f t="shared" si="1"/>
        <v>44082</v>
      </c>
      <c r="D74" s="205">
        <v>138</v>
      </c>
      <c r="E74" s="205">
        <v>3896.0000000004102</v>
      </c>
      <c r="F74" s="205">
        <v>24</v>
      </c>
      <c r="G74" s="205">
        <v>146</v>
      </c>
      <c r="H74" s="205">
        <v>25</v>
      </c>
      <c r="I74" s="205">
        <v>0</v>
      </c>
      <c r="J74" s="205">
        <v>0</v>
      </c>
      <c r="K74" s="205">
        <v>0</v>
      </c>
      <c r="L74" s="205">
        <v>0</v>
      </c>
      <c r="M74" s="205">
        <v>0</v>
      </c>
    </row>
    <row r="75" spans="1:13" ht="20" customHeight="1">
      <c r="A75" s="190">
        <v>71</v>
      </c>
      <c r="C75" s="204">
        <f t="shared" si="1"/>
        <v>44083</v>
      </c>
      <c r="D75" s="205">
        <v>174.99999999997499</v>
      </c>
      <c r="E75" s="205">
        <v>3923.9999999986899</v>
      </c>
      <c r="F75" s="205">
        <v>69</v>
      </c>
      <c r="G75" s="205">
        <v>138</v>
      </c>
      <c r="H75" s="205">
        <v>71</v>
      </c>
      <c r="I75" s="205">
        <v>0</v>
      </c>
      <c r="J75" s="205">
        <v>0</v>
      </c>
      <c r="K75" s="205">
        <v>0</v>
      </c>
      <c r="L75" s="205">
        <v>0</v>
      </c>
      <c r="M75" s="205">
        <v>0</v>
      </c>
    </row>
    <row r="76" spans="1:13" ht="20" customHeight="1">
      <c r="A76" s="190">
        <v>72</v>
      </c>
      <c r="C76" s="204">
        <f t="shared" si="1"/>
        <v>44084</v>
      </c>
      <c r="D76" s="205">
        <v>98.000000000083702</v>
      </c>
      <c r="E76" s="205">
        <v>3883.0000000006098</v>
      </c>
      <c r="F76" s="205">
        <v>68</v>
      </c>
      <c r="G76" s="205">
        <v>79</v>
      </c>
      <c r="H76" s="205">
        <v>14</v>
      </c>
      <c r="I76" s="205">
        <v>0</v>
      </c>
      <c r="J76" s="205">
        <v>0</v>
      </c>
      <c r="K76" s="205">
        <v>0</v>
      </c>
      <c r="L76" s="205">
        <v>0</v>
      </c>
      <c r="M76" s="205">
        <v>0</v>
      </c>
    </row>
    <row r="77" spans="1:13" ht="20" customHeight="1">
      <c r="A77" s="190">
        <v>73</v>
      </c>
      <c r="C77" s="204">
        <f t="shared" si="1"/>
        <v>44085</v>
      </c>
      <c r="D77" s="205">
        <v>233.99999999991999</v>
      </c>
      <c r="E77" s="205">
        <v>3409.0000000003201</v>
      </c>
      <c r="F77" s="205">
        <v>33</v>
      </c>
      <c r="G77" s="205">
        <v>146</v>
      </c>
      <c r="H77" s="205">
        <v>21</v>
      </c>
      <c r="I77" s="205">
        <v>0</v>
      </c>
      <c r="J77" s="205">
        <v>0</v>
      </c>
      <c r="K77" s="205">
        <v>0</v>
      </c>
      <c r="L77" s="205">
        <v>0</v>
      </c>
      <c r="M77" s="205">
        <v>0</v>
      </c>
    </row>
    <row r="78" spans="1:13" ht="20" customHeight="1">
      <c r="A78" s="190">
        <v>74</v>
      </c>
      <c r="C78" s="204">
        <f t="shared" si="1"/>
        <v>44086</v>
      </c>
      <c r="D78" s="205">
        <v>218.99999999995299</v>
      </c>
      <c r="E78" s="205">
        <v>3243.9999999987199</v>
      </c>
      <c r="F78" s="205">
        <v>93</v>
      </c>
      <c r="G78" s="205">
        <v>180</v>
      </c>
      <c r="H78" s="205">
        <v>7</v>
      </c>
      <c r="I78" s="205">
        <v>0</v>
      </c>
      <c r="J78" s="205">
        <v>0</v>
      </c>
      <c r="K78" s="205">
        <v>0</v>
      </c>
      <c r="L78" s="205">
        <v>0</v>
      </c>
      <c r="M78" s="205">
        <v>0</v>
      </c>
    </row>
    <row r="79" spans="1:13" ht="20" customHeight="1">
      <c r="A79" s="190">
        <v>75</v>
      </c>
      <c r="C79" s="204">
        <f t="shared" si="1"/>
        <v>44087</v>
      </c>
      <c r="D79" s="205">
        <v>187.000000000131</v>
      </c>
      <c r="E79" s="205">
        <v>3455.0000000015998</v>
      </c>
      <c r="F79" s="205">
        <v>33</v>
      </c>
      <c r="G79" s="205">
        <v>142</v>
      </c>
      <c r="H79" s="205">
        <v>38</v>
      </c>
      <c r="I79" s="205">
        <v>0</v>
      </c>
      <c r="J79" s="205">
        <v>0</v>
      </c>
      <c r="K79" s="205">
        <v>0</v>
      </c>
      <c r="L79" s="205">
        <v>0</v>
      </c>
      <c r="M79" s="205">
        <v>0</v>
      </c>
    </row>
    <row r="80" spans="1:13" ht="20" customHeight="1">
      <c r="A80" s="190">
        <v>76</v>
      </c>
      <c r="C80" s="204">
        <f t="shared" si="1"/>
        <v>44088</v>
      </c>
      <c r="D80" s="205">
        <v>263.99999999991599</v>
      </c>
      <c r="E80" s="205">
        <v>3563.9999999991001</v>
      </c>
      <c r="F80" s="205">
        <v>41</v>
      </c>
      <c r="G80" s="205">
        <v>184</v>
      </c>
      <c r="H80" s="205">
        <v>29</v>
      </c>
      <c r="I80" s="205">
        <v>0</v>
      </c>
      <c r="J80" s="205">
        <v>0</v>
      </c>
      <c r="K80" s="205">
        <v>0</v>
      </c>
      <c r="L80" s="205">
        <v>0</v>
      </c>
      <c r="M80" s="205">
        <v>0</v>
      </c>
    </row>
    <row r="81" spans="1:13" ht="20" customHeight="1">
      <c r="A81" s="190">
        <v>77</v>
      </c>
      <c r="C81" s="204">
        <f t="shared" si="1"/>
        <v>44089</v>
      </c>
      <c r="D81" s="205">
        <v>227.000000000076</v>
      </c>
      <c r="E81" s="205">
        <v>3456.9999999998299</v>
      </c>
      <c r="F81" s="205">
        <v>52</v>
      </c>
      <c r="G81" s="205">
        <v>239</v>
      </c>
      <c r="H81" s="205">
        <v>6</v>
      </c>
      <c r="I81" s="205">
        <v>0</v>
      </c>
      <c r="J81" s="205">
        <v>0</v>
      </c>
      <c r="K81" s="205">
        <v>0</v>
      </c>
      <c r="L81" s="205">
        <v>0</v>
      </c>
      <c r="M81" s="205">
        <v>0</v>
      </c>
    </row>
    <row r="82" spans="1:13" ht="20" customHeight="1">
      <c r="A82" s="190">
        <v>78</v>
      </c>
      <c r="C82" s="204">
        <f t="shared" si="1"/>
        <v>44090</v>
      </c>
      <c r="D82" s="205">
        <v>225.999999999804</v>
      </c>
      <c r="E82" s="205">
        <v>3534.0000000003802</v>
      </c>
      <c r="F82" s="205">
        <v>15</v>
      </c>
      <c r="G82" s="205">
        <v>189</v>
      </c>
      <c r="H82" s="205">
        <v>21</v>
      </c>
      <c r="I82" s="205">
        <v>0</v>
      </c>
      <c r="J82" s="205">
        <v>0</v>
      </c>
      <c r="K82" s="205">
        <v>0</v>
      </c>
      <c r="L82" s="205">
        <v>0</v>
      </c>
      <c r="M82" s="205">
        <v>0</v>
      </c>
    </row>
    <row r="83" spans="1:13" ht="20" customHeight="1">
      <c r="A83" s="190">
        <v>79</v>
      </c>
      <c r="C83" s="204">
        <f t="shared" si="1"/>
        <v>44091</v>
      </c>
      <c r="D83" s="205">
        <v>172.99999999994901</v>
      </c>
      <c r="E83" s="205">
        <v>2713.9999999997699</v>
      </c>
      <c r="F83" s="205">
        <v>38</v>
      </c>
      <c r="G83" s="205">
        <v>351</v>
      </c>
      <c r="H83" s="205">
        <v>78</v>
      </c>
      <c r="I83" s="205">
        <v>0</v>
      </c>
      <c r="J83" s="205">
        <v>0</v>
      </c>
      <c r="K83" s="205">
        <v>0</v>
      </c>
      <c r="L83" s="205">
        <v>0</v>
      </c>
      <c r="M83" s="205">
        <v>0</v>
      </c>
    </row>
    <row r="84" spans="1:13" ht="20" customHeight="1">
      <c r="A84" s="190">
        <v>80</v>
      </c>
      <c r="C84" s="204">
        <f t="shared" si="1"/>
        <v>44092</v>
      </c>
      <c r="D84" s="205">
        <v>223.00000000005801</v>
      </c>
      <c r="E84" s="205">
        <v>2429.00000000093</v>
      </c>
      <c r="F84" s="205">
        <v>64</v>
      </c>
      <c r="G84" s="205">
        <v>218</v>
      </c>
      <c r="H84" s="205">
        <v>27</v>
      </c>
      <c r="I84" s="205">
        <v>0</v>
      </c>
      <c r="J84" s="205">
        <v>0</v>
      </c>
      <c r="K84" s="205">
        <v>0</v>
      </c>
      <c r="L84" s="205">
        <v>0</v>
      </c>
      <c r="M84" s="205">
        <v>0</v>
      </c>
    </row>
    <row r="85" spans="1:13" ht="20" customHeight="1">
      <c r="A85" s="190">
        <v>81</v>
      </c>
      <c r="C85" s="204">
        <f t="shared" si="1"/>
        <v>44093</v>
      </c>
      <c r="D85" s="205">
        <v>228.00000000021501</v>
      </c>
      <c r="E85" s="205">
        <v>0</v>
      </c>
      <c r="F85" s="205">
        <v>84</v>
      </c>
      <c r="G85" s="205">
        <v>230</v>
      </c>
      <c r="H85" s="205">
        <v>27</v>
      </c>
      <c r="I85" s="205">
        <v>0</v>
      </c>
      <c r="J85" s="205">
        <v>0</v>
      </c>
      <c r="K85" s="205">
        <v>0</v>
      </c>
      <c r="L85" s="205">
        <v>0</v>
      </c>
      <c r="M85" s="205">
        <v>0</v>
      </c>
    </row>
    <row r="86" spans="1:13" ht="20" customHeight="1">
      <c r="A86" s="190">
        <v>82</v>
      </c>
      <c r="C86" s="204">
        <f t="shared" si="1"/>
        <v>44094</v>
      </c>
      <c r="D86" s="205">
        <v>251.99999999982199</v>
      </c>
      <c r="E86" s="205">
        <v>2626.9999999991901</v>
      </c>
      <c r="F86" s="205">
        <v>25</v>
      </c>
      <c r="G86" s="205">
        <v>335</v>
      </c>
      <c r="H86" s="205">
        <v>43</v>
      </c>
      <c r="I86" s="205">
        <v>0</v>
      </c>
      <c r="J86" s="205">
        <v>0</v>
      </c>
      <c r="K86" s="205">
        <v>0</v>
      </c>
      <c r="L86" s="205">
        <v>0</v>
      </c>
      <c r="M86" s="205">
        <v>0</v>
      </c>
    </row>
    <row r="87" spans="1:13" ht="20" customHeight="1">
      <c r="A87" s="190">
        <v>83</v>
      </c>
      <c r="C87" s="204">
        <f t="shared" si="1"/>
        <v>44095</v>
      </c>
      <c r="D87" s="205">
        <v>287.99999999995299</v>
      </c>
      <c r="E87" s="205">
        <v>3298</v>
      </c>
      <c r="F87" s="205">
        <v>64</v>
      </c>
      <c r="G87" s="205">
        <v>322</v>
      </c>
      <c r="H87" s="205">
        <v>37</v>
      </c>
      <c r="I87" s="205">
        <v>0</v>
      </c>
      <c r="J87" s="205">
        <v>0</v>
      </c>
      <c r="K87" s="205">
        <v>0</v>
      </c>
      <c r="L87" s="205">
        <v>0</v>
      </c>
      <c r="M87" s="205">
        <v>0</v>
      </c>
    </row>
    <row r="88" spans="1:13" ht="20" customHeight="1">
      <c r="A88" s="190">
        <v>84</v>
      </c>
      <c r="C88" s="204">
        <f t="shared" si="1"/>
        <v>44096</v>
      </c>
      <c r="D88" s="205">
        <v>271</v>
      </c>
      <c r="E88" s="205">
        <v>2960.0000000004902</v>
      </c>
      <c r="F88" s="205">
        <v>87</v>
      </c>
      <c r="G88" s="205">
        <v>374</v>
      </c>
      <c r="H88" s="205">
        <v>15</v>
      </c>
      <c r="I88" s="205">
        <v>0</v>
      </c>
      <c r="J88" s="205">
        <v>0</v>
      </c>
      <c r="K88" s="205">
        <v>0</v>
      </c>
      <c r="L88" s="205">
        <v>0</v>
      </c>
      <c r="M88" s="205">
        <v>0</v>
      </c>
    </row>
    <row r="89" spans="1:13" ht="20" customHeight="1">
      <c r="A89" s="190">
        <v>85</v>
      </c>
      <c r="C89" s="204">
        <f t="shared" si="1"/>
        <v>44097</v>
      </c>
      <c r="D89" s="205">
        <v>151.99999999999301</v>
      </c>
      <c r="E89" s="205">
        <v>2411.99999999904</v>
      </c>
      <c r="F89" s="205">
        <v>49</v>
      </c>
      <c r="G89" s="205">
        <v>359</v>
      </c>
      <c r="H89" s="205">
        <v>38</v>
      </c>
      <c r="I89" s="205">
        <v>0</v>
      </c>
      <c r="J89" s="205">
        <v>0</v>
      </c>
      <c r="K89" s="205">
        <v>0</v>
      </c>
      <c r="L89" s="205">
        <v>0</v>
      </c>
      <c r="M89" s="205">
        <v>0</v>
      </c>
    </row>
    <row r="90" spans="1:13" ht="20" customHeight="1">
      <c r="A90" s="190">
        <v>86</v>
      </c>
      <c r="C90" s="204">
        <f t="shared" si="1"/>
        <v>44098</v>
      </c>
      <c r="D90" s="205">
        <v>165.000000000087</v>
      </c>
      <c r="E90" s="205">
        <v>1630.9999999996201</v>
      </c>
      <c r="F90" s="205">
        <v>25</v>
      </c>
      <c r="G90" s="205">
        <v>452</v>
      </c>
      <c r="H90" s="205">
        <v>30</v>
      </c>
      <c r="I90" s="205">
        <v>0</v>
      </c>
      <c r="J90" s="205">
        <v>0</v>
      </c>
      <c r="K90" s="205">
        <v>0</v>
      </c>
      <c r="L90" s="205">
        <v>0</v>
      </c>
      <c r="M90" s="205">
        <v>0</v>
      </c>
    </row>
    <row r="91" spans="1:13" ht="20" customHeight="1">
      <c r="A91" s="190">
        <v>87</v>
      </c>
      <c r="C91" s="204">
        <f t="shared" si="1"/>
        <v>44099</v>
      </c>
      <c r="D91" s="205">
        <v>219.00000000006199</v>
      </c>
      <c r="E91" s="205">
        <v>4052.0000000011601</v>
      </c>
      <c r="F91" s="205">
        <v>101</v>
      </c>
      <c r="G91" s="205">
        <v>289</v>
      </c>
      <c r="H91" s="205">
        <v>35</v>
      </c>
      <c r="I91" s="205">
        <v>0</v>
      </c>
      <c r="J91" s="205">
        <v>0</v>
      </c>
      <c r="K91" s="205">
        <v>0</v>
      </c>
      <c r="L91" s="205">
        <v>0</v>
      </c>
      <c r="M91" s="205">
        <v>0</v>
      </c>
    </row>
    <row r="92" spans="1:13" ht="20" customHeight="1">
      <c r="A92" s="190">
        <v>88</v>
      </c>
      <c r="C92" s="204">
        <f t="shared" si="1"/>
        <v>44100</v>
      </c>
      <c r="D92" s="205">
        <v>284.99999999985101</v>
      </c>
      <c r="E92" s="205">
        <v>2019.9999999987799</v>
      </c>
      <c r="F92" s="205">
        <v>79</v>
      </c>
      <c r="G92" s="205">
        <v>372</v>
      </c>
      <c r="H92" s="205">
        <v>52</v>
      </c>
      <c r="I92" s="205">
        <v>0</v>
      </c>
      <c r="J92" s="205">
        <v>0</v>
      </c>
      <c r="K92" s="205">
        <v>0</v>
      </c>
      <c r="L92" s="205">
        <v>0</v>
      </c>
      <c r="M92" s="205">
        <v>0</v>
      </c>
    </row>
    <row r="93" spans="1:13" ht="20" customHeight="1">
      <c r="A93" s="190">
        <v>89</v>
      </c>
      <c r="C93" s="204">
        <f t="shared" si="1"/>
        <v>44101</v>
      </c>
      <c r="D93" s="205">
        <v>304.000000000044</v>
      </c>
      <c r="E93" s="205">
        <v>1888.9999999992999</v>
      </c>
      <c r="F93" s="205">
        <v>75</v>
      </c>
      <c r="G93" s="205">
        <v>442</v>
      </c>
      <c r="H93" s="205">
        <v>74</v>
      </c>
      <c r="I93" s="205">
        <v>0</v>
      </c>
      <c r="J93" s="205">
        <v>0</v>
      </c>
      <c r="K93" s="205">
        <v>0</v>
      </c>
      <c r="L93" s="205">
        <v>0</v>
      </c>
      <c r="M93" s="205">
        <v>0</v>
      </c>
    </row>
    <row r="94" spans="1:13" ht="20" customHeight="1">
      <c r="A94" s="190">
        <v>90</v>
      </c>
      <c r="C94" s="204">
        <f t="shared" si="1"/>
        <v>44102</v>
      </c>
      <c r="D94" s="205">
        <v>349.99999999991297</v>
      </c>
      <c r="E94" s="205">
        <v>2099.0000000023301</v>
      </c>
      <c r="F94" s="205">
        <v>24</v>
      </c>
      <c r="G94" s="205">
        <v>460</v>
      </c>
      <c r="H94" s="205">
        <v>68</v>
      </c>
      <c r="I94" s="205">
        <v>0</v>
      </c>
      <c r="J94" s="205">
        <v>0</v>
      </c>
      <c r="K94" s="205">
        <v>0</v>
      </c>
      <c r="L94" s="205">
        <v>0</v>
      </c>
      <c r="M94" s="205">
        <v>0</v>
      </c>
    </row>
    <row r="95" spans="1:13" ht="20" customHeight="1">
      <c r="A95" s="190">
        <v>91</v>
      </c>
      <c r="C95" s="204">
        <f t="shared" si="1"/>
        <v>44103</v>
      </c>
      <c r="D95" s="205">
        <v>257.00000000032401</v>
      </c>
      <c r="E95" s="205">
        <v>1611.9999999977299</v>
      </c>
      <c r="F95" s="205">
        <v>78</v>
      </c>
      <c r="G95" s="205">
        <v>251</v>
      </c>
      <c r="H95" s="205">
        <v>60</v>
      </c>
      <c r="I95" s="205">
        <v>0</v>
      </c>
      <c r="J95" s="205">
        <v>0</v>
      </c>
      <c r="K95" s="205">
        <v>0</v>
      </c>
      <c r="L95" s="205">
        <v>0</v>
      </c>
      <c r="M95" s="205">
        <v>0</v>
      </c>
    </row>
    <row r="96" spans="1:13" ht="20" customHeight="1">
      <c r="A96" s="190">
        <v>92</v>
      </c>
      <c r="C96" s="204">
        <f t="shared" si="1"/>
        <v>44104</v>
      </c>
      <c r="D96" s="205">
        <v>296.99999999979599</v>
      </c>
      <c r="E96" s="205">
        <v>1937.0000000017999</v>
      </c>
      <c r="F96" s="205">
        <v>77</v>
      </c>
      <c r="G96" s="205">
        <v>355</v>
      </c>
      <c r="H96" s="205">
        <v>26</v>
      </c>
      <c r="I96" s="205">
        <v>0</v>
      </c>
      <c r="J96" s="205">
        <v>0</v>
      </c>
      <c r="K96" s="205">
        <v>0</v>
      </c>
      <c r="L96" s="205">
        <v>0</v>
      </c>
      <c r="M96" s="205">
        <v>0</v>
      </c>
    </row>
    <row r="97" spans="1:13" ht="20" customHeight="1">
      <c r="A97" s="190">
        <v>93</v>
      </c>
      <c r="C97" s="204">
        <f t="shared" si="1"/>
        <v>44105</v>
      </c>
      <c r="D97" s="205">
        <v>200.000000000124</v>
      </c>
      <c r="E97" s="205">
        <v>1580.0000000002899</v>
      </c>
      <c r="F97" s="205">
        <v>79</v>
      </c>
      <c r="G97" s="205">
        <v>210</v>
      </c>
      <c r="H97" s="205">
        <v>69</v>
      </c>
      <c r="I97" s="205">
        <v>0</v>
      </c>
      <c r="J97" s="205">
        <v>0</v>
      </c>
      <c r="K97" s="205">
        <v>0</v>
      </c>
      <c r="L97" s="205">
        <v>0</v>
      </c>
      <c r="M97" s="205">
        <v>0</v>
      </c>
    </row>
    <row r="98" spans="1:13" ht="20" customHeight="1">
      <c r="A98" s="190">
        <v>94</v>
      </c>
      <c r="C98" s="204">
        <f t="shared" si="1"/>
        <v>44106</v>
      </c>
      <c r="D98" s="205">
        <v>194.99999999988</v>
      </c>
      <c r="E98" s="205">
        <v>1655.9999999976701</v>
      </c>
      <c r="F98" s="205">
        <v>58</v>
      </c>
      <c r="G98" s="205">
        <v>517</v>
      </c>
      <c r="H98" s="205">
        <v>28</v>
      </c>
      <c r="I98" s="205">
        <v>0</v>
      </c>
      <c r="J98" s="205">
        <v>0</v>
      </c>
      <c r="K98" s="205">
        <v>0</v>
      </c>
      <c r="L98" s="205">
        <v>0</v>
      </c>
      <c r="M98" s="205">
        <v>0</v>
      </c>
    </row>
    <row r="99" spans="1:13" ht="20" customHeight="1">
      <c r="A99" s="190">
        <v>95</v>
      </c>
      <c r="C99" s="204">
        <f t="shared" si="1"/>
        <v>44107</v>
      </c>
      <c r="D99" s="205">
        <v>365.99999999989097</v>
      </c>
      <c r="E99" s="205">
        <v>1878.0000000003499</v>
      </c>
      <c r="F99" s="205">
        <v>83</v>
      </c>
      <c r="G99" s="205">
        <v>515</v>
      </c>
      <c r="H99" s="205">
        <v>26</v>
      </c>
      <c r="I99" s="205">
        <v>0</v>
      </c>
      <c r="J99" s="205">
        <v>0</v>
      </c>
      <c r="K99" s="205">
        <v>0</v>
      </c>
      <c r="L99" s="205">
        <v>0</v>
      </c>
      <c r="M99" s="205">
        <v>0</v>
      </c>
    </row>
    <row r="100" spans="1:13" ht="20" customHeight="1">
      <c r="A100" s="190">
        <v>96</v>
      </c>
      <c r="C100" s="204">
        <f t="shared" si="1"/>
        <v>44108</v>
      </c>
      <c r="D100" s="205">
        <v>331.00000000008703</v>
      </c>
      <c r="E100" s="205">
        <v>1808.9999999998799</v>
      </c>
      <c r="F100" s="205">
        <v>96</v>
      </c>
      <c r="G100" s="205">
        <v>697</v>
      </c>
      <c r="H100" s="205">
        <v>28</v>
      </c>
      <c r="I100" s="205">
        <v>0</v>
      </c>
      <c r="J100" s="205">
        <v>0</v>
      </c>
      <c r="K100" s="205">
        <v>0</v>
      </c>
      <c r="L100" s="205">
        <v>0</v>
      </c>
      <c r="M100" s="205">
        <v>0</v>
      </c>
    </row>
    <row r="101" spans="1:13" ht="20" customHeight="1">
      <c r="A101" s="190">
        <v>97</v>
      </c>
      <c r="C101" s="204">
        <f t="shared" si="1"/>
        <v>44109</v>
      </c>
      <c r="D101" s="205">
        <v>377</v>
      </c>
      <c r="E101" s="205">
        <v>1650</v>
      </c>
      <c r="F101" s="205">
        <v>68</v>
      </c>
      <c r="G101" s="205">
        <v>596</v>
      </c>
      <c r="H101" s="205">
        <v>37</v>
      </c>
      <c r="I101" s="205">
        <v>0</v>
      </c>
      <c r="J101" s="205">
        <v>0</v>
      </c>
      <c r="K101" s="205">
        <v>0</v>
      </c>
      <c r="L101" s="205">
        <v>0</v>
      </c>
      <c r="M101" s="205">
        <v>0</v>
      </c>
    </row>
    <row r="102" spans="1:13" ht="20" customHeight="1">
      <c r="A102" s="190">
        <v>98</v>
      </c>
      <c r="C102" s="204">
        <f t="shared" si="1"/>
        <v>44110</v>
      </c>
      <c r="D102" s="205">
        <v>382</v>
      </c>
      <c r="E102" s="205">
        <v>1557</v>
      </c>
      <c r="F102" s="205">
        <v>87</v>
      </c>
      <c r="G102" s="205">
        <v>547</v>
      </c>
      <c r="H102" s="205">
        <v>38</v>
      </c>
      <c r="I102" s="205">
        <v>0</v>
      </c>
      <c r="J102" s="205">
        <v>0</v>
      </c>
      <c r="K102" s="205">
        <v>0</v>
      </c>
      <c r="L102" s="205">
        <v>0</v>
      </c>
      <c r="M102" s="205">
        <v>0</v>
      </c>
    </row>
    <row r="103" spans="1:13" ht="20" customHeight="1">
      <c r="A103" s="190">
        <v>99</v>
      </c>
      <c r="C103" s="204">
        <f t="shared" si="1"/>
        <v>44111</v>
      </c>
      <c r="D103" s="205">
        <v>342</v>
      </c>
      <c r="E103" s="205">
        <v>1326</v>
      </c>
      <c r="F103" s="205">
        <v>237</v>
      </c>
      <c r="G103" s="205">
        <v>766</v>
      </c>
      <c r="H103" s="205">
        <v>33</v>
      </c>
      <c r="I103" s="205">
        <v>0</v>
      </c>
      <c r="J103" s="205">
        <v>0</v>
      </c>
      <c r="K103" s="205">
        <v>0</v>
      </c>
      <c r="L103" s="205">
        <v>0</v>
      </c>
      <c r="M103" s="205">
        <v>0</v>
      </c>
    </row>
    <row r="104" spans="1:13" ht="20" customHeight="1">
      <c r="A104" s="190">
        <v>100</v>
      </c>
      <c r="C104" s="204">
        <f t="shared" si="1"/>
        <v>44112</v>
      </c>
      <c r="D104" s="205">
        <v>192</v>
      </c>
      <c r="E104" s="205">
        <v>1206</v>
      </c>
      <c r="F104" s="205">
        <v>109</v>
      </c>
      <c r="G104" s="205">
        <v>195</v>
      </c>
      <c r="H104" s="205">
        <v>25</v>
      </c>
      <c r="I104" s="205">
        <v>0</v>
      </c>
      <c r="J104" s="205">
        <v>0</v>
      </c>
      <c r="K104" s="205">
        <v>0</v>
      </c>
      <c r="L104" s="205">
        <v>0</v>
      </c>
      <c r="M104" s="205">
        <v>0</v>
      </c>
    </row>
    <row r="105" spans="1:13" ht="20" customHeight="1">
      <c r="A105" s="190">
        <v>101</v>
      </c>
      <c r="C105" s="204">
        <f t="shared" si="1"/>
        <v>44113</v>
      </c>
      <c r="D105" s="205">
        <v>421</v>
      </c>
      <c r="E105" s="205">
        <v>1741</v>
      </c>
      <c r="F105" s="205">
        <v>80</v>
      </c>
      <c r="G105" s="205">
        <v>350</v>
      </c>
      <c r="H105" s="205">
        <v>23</v>
      </c>
      <c r="I105" s="205">
        <v>0</v>
      </c>
      <c r="J105" s="205">
        <v>0</v>
      </c>
      <c r="K105" s="205">
        <v>0</v>
      </c>
      <c r="L105" s="205">
        <v>0</v>
      </c>
      <c r="M105" s="205">
        <v>0</v>
      </c>
    </row>
    <row r="106" spans="1:13" ht="20" customHeight="1">
      <c r="A106" s="190">
        <v>102</v>
      </c>
      <c r="C106" s="204">
        <f t="shared" si="1"/>
        <v>44114</v>
      </c>
      <c r="D106" s="205">
        <v>0</v>
      </c>
      <c r="E106" s="205">
        <v>0</v>
      </c>
      <c r="F106" s="205">
        <v>0</v>
      </c>
      <c r="G106" s="205">
        <v>0</v>
      </c>
      <c r="H106" s="205">
        <v>0</v>
      </c>
      <c r="I106" s="205">
        <v>0</v>
      </c>
      <c r="J106" s="205">
        <v>0</v>
      </c>
      <c r="K106" s="205">
        <v>0</v>
      </c>
      <c r="L106" s="205">
        <v>0</v>
      </c>
      <c r="M106" s="205">
        <v>0</v>
      </c>
    </row>
    <row r="107" spans="1:13" ht="20" customHeight="1">
      <c r="A107" s="190">
        <v>103</v>
      </c>
      <c r="C107" s="204">
        <f t="shared" si="1"/>
        <v>44115</v>
      </c>
      <c r="D107" s="205">
        <v>0</v>
      </c>
      <c r="E107" s="205">
        <v>0</v>
      </c>
      <c r="F107" s="205">
        <v>0</v>
      </c>
      <c r="G107" s="205">
        <v>0</v>
      </c>
      <c r="H107" s="205">
        <v>0</v>
      </c>
      <c r="I107" s="205">
        <v>0</v>
      </c>
      <c r="J107" s="205">
        <v>0</v>
      </c>
      <c r="K107" s="205">
        <v>0</v>
      </c>
      <c r="L107" s="205">
        <v>0</v>
      </c>
      <c r="M107" s="205">
        <v>0</v>
      </c>
    </row>
    <row r="108" spans="1:13" ht="20" customHeight="1">
      <c r="A108" s="190">
        <v>104</v>
      </c>
      <c r="C108" s="204">
        <f t="shared" si="1"/>
        <v>44116</v>
      </c>
      <c r="D108" s="205">
        <v>0</v>
      </c>
      <c r="E108" s="205">
        <v>0</v>
      </c>
      <c r="F108" s="205">
        <v>0</v>
      </c>
      <c r="G108" s="205">
        <v>0</v>
      </c>
      <c r="H108" s="205">
        <v>0</v>
      </c>
      <c r="I108" s="205">
        <v>0</v>
      </c>
      <c r="J108" s="205">
        <v>0</v>
      </c>
      <c r="K108" s="205">
        <v>0</v>
      </c>
      <c r="L108" s="205">
        <v>0</v>
      </c>
      <c r="M108" s="205">
        <v>0</v>
      </c>
    </row>
    <row r="109" spans="1:13" ht="20" customHeight="1">
      <c r="A109" s="190">
        <v>105</v>
      </c>
      <c r="C109" s="204">
        <f t="shared" si="1"/>
        <v>44117</v>
      </c>
      <c r="D109" s="205">
        <v>0</v>
      </c>
      <c r="E109" s="205">
        <v>0</v>
      </c>
      <c r="F109" s="205">
        <v>0</v>
      </c>
      <c r="G109" s="205">
        <v>0</v>
      </c>
      <c r="H109" s="205">
        <v>0</v>
      </c>
      <c r="I109" s="205">
        <v>0</v>
      </c>
      <c r="J109" s="205">
        <v>0</v>
      </c>
      <c r="K109" s="205">
        <v>0</v>
      </c>
      <c r="L109" s="205">
        <v>0</v>
      </c>
      <c r="M109" s="205">
        <v>0</v>
      </c>
    </row>
    <row r="110" spans="1:13" ht="20" customHeight="1">
      <c r="A110" s="190">
        <v>106</v>
      </c>
      <c r="C110" s="204">
        <f t="shared" si="1"/>
        <v>44118</v>
      </c>
      <c r="D110" s="205">
        <v>0</v>
      </c>
      <c r="E110" s="205">
        <v>0</v>
      </c>
      <c r="F110" s="205">
        <v>0</v>
      </c>
      <c r="G110" s="205">
        <v>0</v>
      </c>
      <c r="H110" s="205">
        <v>0</v>
      </c>
      <c r="I110" s="205">
        <v>0</v>
      </c>
      <c r="J110" s="205">
        <v>0</v>
      </c>
      <c r="K110" s="205">
        <v>0</v>
      </c>
      <c r="L110" s="205">
        <v>0</v>
      </c>
      <c r="M110" s="205">
        <v>0</v>
      </c>
    </row>
    <row r="111" spans="1:13" ht="20" customHeight="1">
      <c r="A111" s="190">
        <v>107</v>
      </c>
      <c r="C111" s="204">
        <f t="shared" si="1"/>
        <v>44119</v>
      </c>
      <c r="D111" s="205">
        <v>0</v>
      </c>
      <c r="E111" s="205">
        <v>0</v>
      </c>
      <c r="F111" s="205">
        <v>0</v>
      </c>
      <c r="G111" s="205">
        <v>0</v>
      </c>
      <c r="H111" s="205">
        <v>0</v>
      </c>
      <c r="I111" s="205">
        <v>0</v>
      </c>
      <c r="J111" s="205">
        <v>0</v>
      </c>
      <c r="K111" s="205">
        <v>0</v>
      </c>
      <c r="L111" s="205">
        <v>0</v>
      </c>
      <c r="M111" s="205">
        <v>0</v>
      </c>
    </row>
    <row r="112" spans="1:13" ht="20" customHeight="1">
      <c r="A112" s="190">
        <v>108</v>
      </c>
      <c r="C112" s="204">
        <f t="shared" si="1"/>
        <v>44120</v>
      </c>
      <c r="D112" s="205">
        <v>0</v>
      </c>
      <c r="E112" s="205">
        <v>0</v>
      </c>
      <c r="F112" s="205">
        <v>0</v>
      </c>
      <c r="G112" s="205">
        <v>0</v>
      </c>
      <c r="H112" s="205">
        <v>0</v>
      </c>
      <c r="I112" s="205">
        <v>0</v>
      </c>
      <c r="J112" s="205">
        <v>0</v>
      </c>
      <c r="K112" s="205">
        <v>0</v>
      </c>
      <c r="L112" s="205">
        <v>0</v>
      </c>
      <c r="M112" s="205">
        <v>0</v>
      </c>
    </row>
    <row r="113" spans="1:13" ht="20" customHeight="1">
      <c r="A113" s="190">
        <v>109</v>
      </c>
      <c r="C113" s="204">
        <f t="shared" si="1"/>
        <v>44121</v>
      </c>
      <c r="D113" s="205">
        <v>0</v>
      </c>
      <c r="E113" s="205">
        <v>0</v>
      </c>
      <c r="F113" s="205">
        <v>0</v>
      </c>
      <c r="G113" s="205">
        <v>0</v>
      </c>
      <c r="H113" s="205">
        <v>0</v>
      </c>
      <c r="I113" s="205">
        <v>0</v>
      </c>
      <c r="J113" s="205">
        <v>0</v>
      </c>
      <c r="K113" s="205">
        <v>0</v>
      </c>
      <c r="L113" s="205">
        <v>0</v>
      </c>
      <c r="M113" s="205">
        <v>0</v>
      </c>
    </row>
    <row r="114" spans="1:13" ht="20" customHeight="1">
      <c r="A114" s="190">
        <v>110</v>
      </c>
      <c r="C114" s="204">
        <f t="shared" si="1"/>
        <v>44122</v>
      </c>
      <c r="D114" s="205">
        <v>0</v>
      </c>
      <c r="E114" s="205">
        <v>0</v>
      </c>
      <c r="F114" s="205">
        <v>0</v>
      </c>
      <c r="G114" s="205">
        <v>0</v>
      </c>
      <c r="H114" s="205">
        <v>0</v>
      </c>
      <c r="I114" s="205">
        <v>0</v>
      </c>
      <c r="J114" s="205">
        <v>0</v>
      </c>
      <c r="K114" s="205">
        <v>0</v>
      </c>
      <c r="L114" s="205">
        <v>0</v>
      </c>
      <c r="M114" s="205">
        <v>0</v>
      </c>
    </row>
    <row r="115" spans="1:13" ht="20" customHeight="1">
      <c r="A115" s="190">
        <v>111</v>
      </c>
      <c r="C115" s="204">
        <f t="shared" si="1"/>
        <v>44123</v>
      </c>
      <c r="D115" s="205">
        <v>0</v>
      </c>
      <c r="E115" s="205">
        <v>0</v>
      </c>
      <c r="F115" s="205">
        <v>0</v>
      </c>
      <c r="G115" s="205">
        <v>0</v>
      </c>
      <c r="H115" s="205">
        <v>0</v>
      </c>
      <c r="I115" s="205">
        <v>0</v>
      </c>
      <c r="J115" s="205">
        <v>0</v>
      </c>
      <c r="K115" s="205">
        <v>0</v>
      </c>
      <c r="L115" s="205">
        <v>0</v>
      </c>
      <c r="M115" s="205">
        <v>0</v>
      </c>
    </row>
    <row r="116" spans="1:13" ht="20" customHeight="1">
      <c r="A116" s="190">
        <v>112</v>
      </c>
      <c r="C116" s="204">
        <f t="shared" si="1"/>
        <v>44124</v>
      </c>
      <c r="D116" s="205">
        <v>0</v>
      </c>
      <c r="E116" s="205">
        <v>0</v>
      </c>
      <c r="F116" s="205">
        <v>0</v>
      </c>
      <c r="G116" s="205">
        <v>0</v>
      </c>
      <c r="H116" s="205">
        <v>0</v>
      </c>
      <c r="I116" s="205">
        <v>0</v>
      </c>
      <c r="J116" s="205">
        <v>0</v>
      </c>
      <c r="K116" s="205">
        <v>0</v>
      </c>
      <c r="L116" s="205">
        <v>0</v>
      </c>
      <c r="M116" s="205">
        <v>0</v>
      </c>
    </row>
    <row r="117" spans="1:13" ht="20" customHeight="1">
      <c r="A117" s="190">
        <v>113</v>
      </c>
      <c r="C117" s="204">
        <f t="shared" si="1"/>
        <v>44125</v>
      </c>
      <c r="D117" s="205">
        <v>0</v>
      </c>
      <c r="E117" s="205">
        <v>0</v>
      </c>
      <c r="F117" s="205">
        <v>0</v>
      </c>
      <c r="G117" s="205">
        <v>0</v>
      </c>
      <c r="H117" s="205">
        <v>0</v>
      </c>
      <c r="I117" s="205">
        <v>0</v>
      </c>
      <c r="J117" s="205">
        <v>0</v>
      </c>
      <c r="K117" s="205">
        <v>0</v>
      </c>
      <c r="L117" s="205">
        <v>0</v>
      </c>
      <c r="M117" s="205">
        <v>0</v>
      </c>
    </row>
    <row r="118" spans="1:13" ht="20" customHeight="1">
      <c r="A118" s="190">
        <v>114</v>
      </c>
      <c r="C118" s="204">
        <f t="shared" si="1"/>
        <v>44126</v>
      </c>
      <c r="D118" s="205">
        <v>0</v>
      </c>
      <c r="E118" s="205">
        <v>0</v>
      </c>
      <c r="F118" s="205">
        <v>0</v>
      </c>
      <c r="G118" s="205">
        <v>0</v>
      </c>
      <c r="H118" s="205">
        <v>0</v>
      </c>
      <c r="I118" s="205">
        <v>0</v>
      </c>
      <c r="J118" s="205">
        <v>0</v>
      </c>
      <c r="K118" s="205">
        <v>0</v>
      </c>
      <c r="L118" s="205">
        <v>0</v>
      </c>
      <c r="M118" s="205">
        <v>0</v>
      </c>
    </row>
    <row r="119" spans="1:13" ht="20" customHeight="1">
      <c r="A119" s="190">
        <v>115</v>
      </c>
      <c r="C119" s="204">
        <f t="shared" si="1"/>
        <v>44127</v>
      </c>
      <c r="D119" s="205">
        <v>0</v>
      </c>
      <c r="E119" s="205">
        <v>0</v>
      </c>
      <c r="F119" s="205">
        <v>0</v>
      </c>
      <c r="G119" s="205">
        <v>0</v>
      </c>
      <c r="H119" s="205">
        <v>0</v>
      </c>
      <c r="I119" s="205">
        <v>0</v>
      </c>
      <c r="J119" s="205">
        <v>0</v>
      </c>
      <c r="K119" s="205">
        <v>0</v>
      </c>
      <c r="L119" s="205">
        <v>0</v>
      </c>
      <c r="M119" s="205">
        <v>0</v>
      </c>
    </row>
    <row r="120" spans="1:13" ht="20" customHeight="1">
      <c r="A120" s="190">
        <v>116</v>
      </c>
      <c r="C120" s="204">
        <f t="shared" si="1"/>
        <v>44128</v>
      </c>
      <c r="D120" s="205">
        <v>0</v>
      </c>
      <c r="E120" s="205">
        <v>0</v>
      </c>
      <c r="F120" s="205">
        <v>0</v>
      </c>
      <c r="G120" s="205">
        <v>0</v>
      </c>
      <c r="H120" s="205">
        <v>0</v>
      </c>
      <c r="I120" s="205">
        <v>0</v>
      </c>
      <c r="J120" s="205">
        <v>0</v>
      </c>
      <c r="K120" s="205">
        <v>0</v>
      </c>
      <c r="L120" s="205">
        <v>0</v>
      </c>
      <c r="M120" s="205">
        <v>0</v>
      </c>
    </row>
    <row r="121" spans="1:13" ht="20" customHeight="1">
      <c r="A121" s="190">
        <v>117</v>
      </c>
      <c r="C121" s="204">
        <f t="shared" si="1"/>
        <v>44129</v>
      </c>
      <c r="D121" s="205">
        <v>0</v>
      </c>
      <c r="E121" s="205">
        <v>0</v>
      </c>
      <c r="F121" s="205">
        <v>0</v>
      </c>
      <c r="G121" s="205">
        <v>0</v>
      </c>
      <c r="H121" s="205">
        <v>0</v>
      </c>
      <c r="I121" s="205">
        <v>0</v>
      </c>
      <c r="J121" s="205">
        <v>0</v>
      </c>
      <c r="K121" s="205">
        <v>0</v>
      </c>
      <c r="L121" s="205">
        <v>0</v>
      </c>
      <c r="M121" s="205">
        <v>0</v>
      </c>
    </row>
    <row r="122" spans="1:13" ht="20" customHeight="1">
      <c r="A122" s="190">
        <v>118</v>
      </c>
      <c r="C122" s="204">
        <f t="shared" si="1"/>
        <v>44130</v>
      </c>
      <c r="D122" s="205">
        <v>0</v>
      </c>
      <c r="E122" s="205">
        <v>0</v>
      </c>
      <c r="F122" s="205">
        <v>0</v>
      </c>
      <c r="G122" s="205">
        <v>0</v>
      </c>
      <c r="H122" s="205">
        <v>0</v>
      </c>
      <c r="I122" s="205">
        <v>0</v>
      </c>
      <c r="J122" s="205">
        <v>0</v>
      </c>
      <c r="K122" s="205">
        <v>0</v>
      </c>
      <c r="L122" s="205">
        <v>0</v>
      </c>
      <c r="M122" s="205">
        <v>0</v>
      </c>
    </row>
    <row r="123" spans="1:13" ht="20" customHeight="1">
      <c r="A123" s="190">
        <v>119</v>
      </c>
      <c r="C123" s="204">
        <f t="shared" si="1"/>
        <v>44131</v>
      </c>
      <c r="D123" s="205">
        <v>0</v>
      </c>
      <c r="E123" s="205">
        <v>0</v>
      </c>
      <c r="F123" s="205">
        <v>0</v>
      </c>
      <c r="G123" s="205">
        <v>0</v>
      </c>
      <c r="H123" s="205">
        <v>0</v>
      </c>
      <c r="I123" s="205">
        <v>0</v>
      </c>
      <c r="J123" s="205">
        <v>0</v>
      </c>
      <c r="K123" s="205">
        <v>0</v>
      </c>
      <c r="L123" s="205">
        <v>0</v>
      </c>
      <c r="M123" s="205">
        <v>0</v>
      </c>
    </row>
    <row r="124" spans="1:13" ht="20" customHeight="1">
      <c r="A124" s="190">
        <v>120</v>
      </c>
      <c r="C124" s="204">
        <f t="shared" si="1"/>
        <v>44132</v>
      </c>
      <c r="D124" s="205">
        <v>0</v>
      </c>
      <c r="E124" s="205">
        <v>0</v>
      </c>
      <c r="F124" s="205">
        <v>0</v>
      </c>
      <c r="G124" s="205">
        <v>0</v>
      </c>
      <c r="H124" s="205">
        <v>0</v>
      </c>
      <c r="I124" s="205">
        <v>0</v>
      </c>
      <c r="J124" s="205">
        <v>0</v>
      </c>
      <c r="K124" s="205">
        <v>0</v>
      </c>
      <c r="L124" s="205">
        <v>0</v>
      </c>
      <c r="M124" s="205">
        <v>0</v>
      </c>
    </row>
    <row r="125" spans="1:13" ht="20" customHeight="1">
      <c r="A125" s="190">
        <v>121</v>
      </c>
      <c r="C125" s="204">
        <f t="shared" si="1"/>
        <v>44133</v>
      </c>
      <c r="D125" s="205">
        <v>0</v>
      </c>
      <c r="E125" s="205">
        <v>0</v>
      </c>
      <c r="F125" s="205">
        <v>0</v>
      </c>
      <c r="G125" s="205">
        <v>0</v>
      </c>
      <c r="H125" s="205">
        <v>0</v>
      </c>
      <c r="I125" s="205">
        <v>0</v>
      </c>
      <c r="J125" s="205">
        <v>0</v>
      </c>
      <c r="K125" s="205">
        <v>0</v>
      </c>
      <c r="L125" s="205">
        <v>0</v>
      </c>
      <c r="M125" s="205">
        <v>0</v>
      </c>
    </row>
    <row r="126" spans="1:13" ht="20" customHeight="1">
      <c r="A126" s="190">
        <v>122</v>
      </c>
      <c r="C126" s="204">
        <f t="shared" si="1"/>
        <v>44134</v>
      </c>
      <c r="D126" s="205">
        <v>0</v>
      </c>
      <c r="E126" s="205">
        <v>0</v>
      </c>
      <c r="F126" s="205">
        <v>0</v>
      </c>
      <c r="G126" s="205">
        <v>0</v>
      </c>
      <c r="H126" s="205">
        <v>0</v>
      </c>
      <c r="I126" s="205">
        <v>0</v>
      </c>
      <c r="J126" s="205">
        <v>0</v>
      </c>
      <c r="K126" s="205">
        <v>0</v>
      </c>
      <c r="L126" s="205">
        <v>0</v>
      </c>
      <c r="M126" s="205">
        <v>0</v>
      </c>
    </row>
    <row r="127" spans="1:13" ht="20" customHeight="1">
      <c r="A127" s="190">
        <v>123</v>
      </c>
      <c r="C127" s="204">
        <f t="shared" si="1"/>
        <v>44135</v>
      </c>
      <c r="D127" s="205">
        <v>0</v>
      </c>
      <c r="E127" s="205">
        <v>0</v>
      </c>
      <c r="F127" s="205">
        <v>0</v>
      </c>
      <c r="G127" s="205">
        <v>0</v>
      </c>
      <c r="H127" s="205">
        <v>0</v>
      </c>
      <c r="I127" s="205">
        <v>0</v>
      </c>
      <c r="J127" s="205">
        <v>0</v>
      </c>
      <c r="K127" s="205">
        <v>0</v>
      </c>
      <c r="L127" s="205">
        <v>0</v>
      </c>
      <c r="M127" s="205">
        <v>0</v>
      </c>
    </row>
    <row r="128" spans="1:13" ht="20" customHeight="1">
      <c r="A128" s="190">
        <v>124</v>
      </c>
      <c r="C128" s="204">
        <f t="shared" si="1"/>
        <v>44136</v>
      </c>
      <c r="D128" s="205">
        <v>0</v>
      </c>
      <c r="E128" s="205">
        <v>0</v>
      </c>
      <c r="F128" s="205">
        <v>0</v>
      </c>
      <c r="G128" s="205">
        <v>0</v>
      </c>
      <c r="H128" s="205">
        <v>0</v>
      </c>
      <c r="I128" s="205">
        <v>0</v>
      </c>
      <c r="J128" s="205">
        <v>0</v>
      </c>
      <c r="K128" s="205">
        <v>0</v>
      </c>
      <c r="L128" s="205">
        <v>0</v>
      </c>
      <c r="M128" s="205">
        <v>0</v>
      </c>
    </row>
    <row r="129" spans="1:13" ht="20" customHeight="1">
      <c r="A129" s="190">
        <v>125</v>
      </c>
      <c r="C129" s="204">
        <f t="shared" si="1"/>
        <v>44137</v>
      </c>
      <c r="D129" s="205">
        <v>0</v>
      </c>
      <c r="E129" s="205">
        <v>0</v>
      </c>
      <c r="F129" s="205">
        <v>0</v>
      </c>
      <c r="G129" s="205">
        <v>0</v>
      </c>
      <c r="H129" s="205">
        <v>0</v>
      </c>
      <c r="I129" s="205">
        <v>0</v>
      </c>
      <c r="J129" s="205">
        <v>0</v>
      </c>
      <c r="K129" s="205">
        <v>0</v>
      </c>
      <c r="L129" s="205">
        <v>0</v>
      </c>
      <c r="M129" s="205">
        <v>0</v>
      </c>
    </row>
    <row r="130" spans="1:13" ht="20" customHeight="1">
      <c r="A130" s="190">
        <v>126</v>
      </c>
      <c r="C130" s="204">
        <f t="shared" si="1"/>
        <v>44138</v>
      </c>
      <c r="D130" s="205">
        <v>0</v>
      </c>
      <c r="E130" s="205">
        <v>0</v>
      </c>
      <c r="F130" s="205">
        <v>0</v>
      </c>
      <c r="G130" s="205">
        <v>0</v>
      </c>
      <c r="H130" s="205">
        <v>0</v>
      </c>
      <c r="I130" s="205">
        <v>0</v>
      </c>
      <c r="J130" s="205">
        <v>0</v>
      </c>
      <c r="K130" s="205">
        <v>0</v>
      </c>
      <c r="L130" s="205">
        <v>0</v>
      </c>
      <c r="M130" s="205">
        <v>0</v>
      </c>
    </row>
    <row r="131" spans="1:13" ht="20" customHeight="1">
      <c r="A131" s="190">
        <v>127</v>
      </c>
      <c r="C131" s="204">
        <f t="shared" si="1"/>
        <v>44139</v>
      </c>
      <c r="D131" s="205">
        <v>0</v>
      </c>
      <c r="E131" s="205">
        <v>0</v>
      </c>
      <c r="F131" s="205">
        <v>0</v>
      </c>
      <c r="G131" s="205">
        <v>0</v>
      </c>
      <c r="H131" s="205">
        <v>0</v>
      </c>
      <c r="I131" s="205">
        <v>0</v>
      </c>
      <c r="J131" s="205">
        <v>0</v>
      </c>
      <c r="K131" s="205">
        <v>0</v>
      </c>
      <c r="L131" s="205">
        <v>0</v>
      </c>
      <c r="M131" s="205">
        <v>0</v>
      </c>
    </row>
    <row r="132" spans="1:13" ht="20" customHeight="1">
      <c r="A132" s="190">
        <v>128</v>
      </c>
      <c r="C132" s="204">
        <f t="shared" si="1"/>
        <v>44140</v>
      </c>
      <c r="D132" s="205">
        <v>0</v>
      </c>
      <c r="E132" s="205">
        <v>0</v>
      </c>
      <c r="F132" s="205">
        <v>0</v>
      </c>
      <c r="G132" s="205">
        <v>0</v>
      </c>
      <c r="H132" s="205">
        <v>0</v>
      </c>
      <c r="I132" s="205">
        <v>0</v>
      </c>
      <c r="J132" s="205">
        <v>0</v>
      </c>
      <c r="K132" s="205">
        <v>0</v>
      </c>
      <c r="L132" s="205">
        <v>0</v>
      </c>
      <c r="M132" s="205">
        <v>0</v>
      </c>
    </row>
    <row r="133" spans="1:13" ht="20" customHeight="1">
      <c r="A133" s="190">
        <v>129</v>
      </c>
      <c r="C133" s="204">
        <f t="shared" si="1"/>
        <v>44141</v>
      </c>
      <c r="D133" s="205">
        <v>0</v>
      </c>
      <c r="E133" s="205">
        <v>0</v>
      </c>
      <c r="F133" s="205">
        <v>0</v>
      </c>
      <c r="G133" s="205">
        <v>0</v>
      </c>
      <c r="H133" s="205">
        <v>0</v>
      </c>
      <c r="I133" s="205">
        <v>0</v>
      </c>
      <c r="J133" s="205">
        <v>0</v>
      </c>
      <c r="K133" s="205">
        <v>0</v>
      </c>
      <c r="L133" s="205">
        <v>0</v>
      </c>
      <c r="M133" s="205">
        <v>0</v>
      </c>
    </row>
    <row r="134" spans="1:13" ht="20" customHeight="1">
      <c r="A134" s="190">
        <v>130</v>
      </c>
      <c r="C134" s="204">
        <f t="shared" si="1"/>
        <v>44142</v>
      </c>
      <c r="D134" s="205">
        <v>0</v>
      </c>
      <c r="E134" s="205">
        <v>0</v>
      </c>
      <c r="F134" s="205">
        <v>0</v>
      </c>
      <c r="G134" s="205">
        <v>0</v>
      </c>
      <c r="H134" s="205">
        <v>0</v>
      </c>
      <c r="I134" s="205">
        <v>0</v>
      </c>
      <c r="J134" s="205">
        <v>0</v>
      </c>
      <c r="K134" s="205">
        <v>0</v>
      </c>
      <c r="L134" s="205">
        <v>0</v>
      </c>
      <c r="M134" s="205">
        <v>0</v>
      </c>
    </row>
    <row r="135" spans="1:13" ht="20" customHeight="1">
      <c r="A135" s="190">
        <v>131</v>
      </c>
      <c r="C135" s="204">
        <f t="shared" ref="C135:C157" si="2">C134+1</f>
        <v>44143</v>
      </c>
      <c r="D135" s="205">
        <v>0</v>
      </c>
      <c r="E135" s="205">
        <v>0</v>
      </c>
      <c r="F135" s="205">
        <v>0</v>
      </c>
      <c r="G135" s="205">
        <v>0</v>
      </c>
      <c r="H135" s="205">
        <v>0</v>
      </c>
      <c r="I135" s="205">
        <v>0</v>
      </c>
      <c r="J135" s="205">
        <v>0</v>
      </c>
      <c r="K135" s="205">
        <v>0</v>
      </c>
      <c r="L135" s="205">
        <v>0</v>
      </c>
      <c r="M135" s="205">
        <v>0</v>
      </c>
    </row>
    <row r="136" spans="1:13" ht="20" customHeight="1">
      <c r="A136" s="190">
        <v>132</v>
      </c>
      <c r="C136" s="204">
        <f t="shared" si="2"/>
        <v>44144</v>
      </c>
      <c r="D136" s="205">
        <v>0</v>
      </c>
      <c r="E136" s="205">
        <v>0</v>
      </c>
      <c r="F136" s="205">
        <v>0</v>
      </c>
      <c r="G136" s="205">
        <v>0</v>
      </c>
      <c r="H136" s="205">
        <v>0</v>
      </c>
      <c r="I136" s="205">
        <v>0</v>
      </c>
      <c r="J136" s="205">
        <v>0</v>
      </c>
      <c r="K136" s="205">
        <v>0</v>
      </c>
      <c r="L136" s="205">
        <v>0</v>
      </c>
      <c r="M136" s="205">
        <v>0</v>
      </c>
    </row>
    <row r="137" spans="1:13" ht="20" customHeight="1">
      <c r="A137" s="190">
        <v>133</v>
      </c>
      <c r="C137" s="204">
        <f t="shared" si="2"/>
        <v>44145</v>
      </c>
      <c r="D137" s="205">
        <v>0</v>
      </c>
      <c r="E137" s="205">
        <v>0</v>
      </c>
      <c r="F137" s="205">
        <v>0</v>
      </c>
      <c r="G137" s="205">
        <v>0</v>
      </c>
      <c r="H137" s="205">
        <v>0</v>
      </c>
      <c r="I137" s="205">
        <v>0</v>
      </c>
      <c r="J137" s="205">
        <v>0</v>
      </c>
      <c r="K137" s="205">
        <v>0</v>
      </c>
      <c r="L137" s="205">
        <v>0</v>
      </c>
      <c r="M137" s="205">
        <v>0</v>
      </c>
    </row>
    <row r="138" spans="1:13" ht="20" customHeight="1">
      <c r="A138" s="190">
        <v>134</v>
      </c>
      <c r="C138" s="204">
        <f t="shared" si="2"/>
        <v>44146</v>
      </c>
      <c r="D138" s="205">
        <v>0</v>
      </c>
      <c r="E138" s="205">
        <v>0</v>
      </c>
      <c r="F138" s="205">
        <v>0</v>
      </c>
      <c r="G138" s="205">
        <v>0</v>
      </c>
      <c r="H138" s="205">
        <v>0</v>
      </c>
      <c r="I138" s="205">
        <v>0</v>
      </c>
      <c r="J138" s="205">
        <v>0</v>
      </c>
      <c r="K138" s="205">
        <v>0</v>
      </c>
      <c r="L138" s="205">
        <v>0</v>
      </c>
      <c r="M138" s="205">
        <v>0</v>
      </c>
    </row>
    <row r="139" spans="1:13" ht="20" customHeight="1">
      <c r="A139" s="190">
        <v>135</v>
      </c>
      <c r="C139" s="204">
        <f t="shared" si="2"/>
        <v>44147</v>
      </c>
      <c r="D139" s="205">
        <v>0</v>
      </c>
      <c r="E139" s="205">
        <v>0</v>
      </c>
      <c r="F139" s="205">
        <v>0</v>
      </c>
      <c r="G139" s="205">
        <v>0</v>
      </c>
      <c r="H139" s="205">
        <v>0</v>
      </c>
      <c r="I139" s="205">
        <v>0</v>
      </c>
      <c r="J139" s="205">
        <v>0</v>
      </c>
      <c r="K139" s="205">
        <v>0</v>
      </c>
      <c r="L139" s="205">
        <v>0</v>
      </c>
      <c r="M139" s="205">
        <v>0</v>
      </c>
    </row>
    <row r="140" spans="1:13" ht="20" customHeight="1">
      <c r="A140" s="190">
        <v>136</v>
      </c>
      <c r="C140" s="204">
        <f t="shared" si="2"/>
        <v>44148</v>
      </c>
      <c r="D140" s="205">
        <v>0</v>
      </c>
      <c r="E140" s="205">
        <v>0</v>
      </c>
      <c r="F140" s="205">
        <v>0</v>
      </c>
      <c r="G140" s="205">
        <v>0</v>
      </c>
      <c r="H140" s="205">
        <v>0</v>
      </c>
      <c r="I140" s="205">
        <v>0</v>
      </c>
      <c r="J140" s="205">
        <v>0</v>
      </c>
      <c r="K140" s="205">
        <v>0</v>
      </c>
      <c r="L140" s="205">
        <v>0</v>
      </c>
      <c r="M140" s="205">
        <v>0</v>
      </c>
    </row>
    <row r="141" spans="1:13" ht="20" customHeight="1">
      <c r="A141" s="190">
        <v>137</v>
      </c>
      <c r="C141" s="204">
        <f t="shared" si="2"/>
        <v>44149</v>
      </c>
      <c r="D141" s="205">
        <v>0</v>
      </c>
      <c r="E141" s="205">
        <v>0</v>
      </c>
      <c r="F141" s="205">
        <v>0</v>
      </c>
      <c r="G141" s="205">
        <v>0</v>
      </c>
      <c r="H141" s="205">
        <v>0</v>
      </c>
      <c r="I141" s="205">
        <v>0</v>
      </c>
      <c r="J141" s="205">
        <v>0</v>
      </c>
      <c r="K141" s="205">
        <v>0</v>
      </c>
      <c r="L141" s="205">
        <v>0</v>
      </c>
      <c r="M141" s="205">
        <v>0</v>
      </c>
    </row>
    <row r="142" spans="1:13" ht="20" customHeight="1">
      <c r="A142" s="190">
        <v>138</v>
      </c>
      <c r="C142" s="204">
        <f t="shared" si="2"/>
        <v>44150</v>
      </c>
      <c r="D142" s="205">
        <v>0</v>
      </c>
      <c r="E142" s="205">
        <v>0</v>
      </c>
      <c r="F142" s="205">
        <v>0</v>
      </c>
      <c r="G142" s="205">
        <v>0</v>
      </c>
      <c r="H142" s="205">
        <v>0</v>
      </c>
      <c r="I142" s="205">
        <v>0</v>
      </c>
      <c r="J142" s="205">
        <v>0</v>
      </c>
      <c r="K142" s="205">
        <v>0</v>
      </c>
      <c r="L142" s="205">
        <v>0</v>
      </c>
      <c r="M142" s="205">
        <v>0</v>
      </c>
    </row>
    <row r="143" spans="1:13" ht="20" customHeight="1">
      <c r="A143" s="190">
        <v>139</v>
      </c>
      <c r="C143" s="204">
        <f t="shared" si="2"/>
        <v>44151</v>
      </c>
      <c r="D143" s="205">
        <v>0</v>
      </c>
      <c r="E143" s="205">
        <v>0</v>
      </c>
      <c r="F143" s="205">
        <v>0</v>
      </c>
      <c r="G143" s="205">
        <v>0</v>
      </c>
      <c r="H143" s="205">
        <v>0</v>
      </c>
      <c r="I143" s="205">
        <v>0</v>
      </c>
      <c r="J143" s="205">
        <v>0</v>
      </c>
      <c r="K143" s="205">
        <v>0</v>
      </c>
      <c r="L143" s="205">
        <v>0</v>
      </c>
      <c r="M143" s="205">
        <v>0</v>
      </c>
    </row>
    <row r="144" spans="1:13" ht="20" customHeight="1">
      <c r="A144" s="190">
        <v>140</v>
      </c>
      <c r="C144" s="204">
        <f t="shared" si="2"/>
        <v>44152</v>
      </c>
      <c r="D144" s="205">
        <v>0</v>
      </c>
      <c r="E144" s="205">
        <v>0</v>
      </c>
      <c r="F144" s="205">
        <v>0</v>
      </c>
      <c r="G144" s="205">
        <v>0</v>
      </c>
      <c r="H144" s="205">
        <v>0</v>
      </c>
      <c r="I144" s="205">
        <v>0</v>
      </c>
      <c r="J144" s="205">
        <v>0</v>
      </c>
      <c r="K144" s="205">
        <v>0</v>
      </c>
      <c r="L144" s="205">
        <v>0</v>
      </c>
      <c r="M144" s="205">
        <v>0</v>
      </c>
    </row>
    <row r="145" spans="1:13" ht="20" customHeight="1">
      <c r="A145" s="190">
        <v>141</v>
      </c>
      <c r="C145" s="204">
        <f t="shared" si="2"/>
        <v>44153</v>
      </c>
      <c r="D145" s="205">
        <v>0</v>
      </c>
      <c r="E145" s="205">
        <v>0</v>
      </c>
      <c r="F145" s="205">
        <v>0</v>
      </c>
      <c r="G145" s="205">
        <v>0</v>
      </c>
      <c r="H145" s="205">
        <v>0</v>
      </c>
      <c r="I145" s="205">
        <v>0</v>
      </c>
      <c r="J145" s="205">
        <v>0</v>
      </c>
      <c r="K145" s="205">
        <v>0</v>
      </c>
      <c r="L145" s="205">
        <v>0</v>
      </c>
      <c r="M145" s="205">
        <v>0</v>
      </c>
    </row>
    <row r="146" spans="1:13" ht="20" customHeight="1">
      <c r="A146" s="190">
        <v>142</v>
      </c>
      <c r="C146" s="204">
        <f t="shared" si="2"/>
        <v>44154</v>
      </c>
      <c r="D146" s="205">
        <v>0</v>
      </c>
      <c r="E146" s="205">
        <v>0</v>
      </c>
      <c r="F146" s="205">
        <v>0</v>
      </c>
      <c r="G146" s="205">
        <v>0</v>
      </c>
      <c r="H146" s="205">
        <v>0</v>
      </c>
      <c r="I146" s="205">
        <v>0</v>
      </c>
      <c r="J146" s="205">
        <v>0</v>
      </c>
      <c r="K146" s="205">
        <v>0</v>
      </c>
      <c r="L146" s="205">
        <v>0</v>
      </c>
      <c r="M146" s="205">
        <v>0</v>
      </c>
    </row>
    <row r="147" spans="1:13" ht="20" customHeight="1">
      <c r="A147" s="190">
        <v>143</v>
      </c>
      <c r="C147" s="204">
        <f t="shared" si="2"/>
        <v>44155</v>
      </c>
      <c r="D147" s="205">
        <v>0</v>
      </c>
      <c r="E147" s="205">
        <v>0</v>
      </c>
      <c r="F147" s="205">
        <v>0</v>
      </c>
      <c r="G147" s="205">
        <v>0</v>
      </c>
      <c r="H147" s="205">
        <v>0</v>
      </c>
      <c r="I147" s="205">
        <v>0</v>
      </c>
      <c r="J147" s="205">
        <v>0</v>
      </c>
      <c r="K147" s="205">
        <v>0</v>
      </c>
      <c r="L147" s="205">
        <v>0</v>
      </c>
      <c r="M147" s="205">
        <v>0</v>
      </c>
    </row>
    <row r="148" spans="1:13" ht="20" customHeight="1">
      <c r="A148" s="190">
        <v>144</v>
      </c>
      <c r="C148" s="204">
        <f t="shared" si="2"/>
        <v>44156</v>
      </c>
      <c r="D148" s="205">
        <v>0</v>
      </c>
      <c r="E148" s="205">
        <v>0</v>
      </c>
      <c r="F148" s="205">
        <v>0</v>
      </c>
      <c r="G148" s="205">
        <v>0</v>
      </c>
      <c r="H148" s="205">
        <v>0</v>
      </c>
      <c r="I148" s="205">
        <v>0</v>
      </c>
      <c r="J148" s="205">
        <v>0</v>
      </c>
      <c r="K148" s="205">
        <v>0</v>
      </c>
      <c r="L148" s="205">
        <v>0</v>
      </c>
      <c r="M148" s="205">
        <v>0</v>
      </c>
    </row>
    <row r="149" spans="1:13" ht="20" customHeight="1">
      <c r="A149" s="190">
        <v>145</v>
      </c>
      <c r="C149" s="204">
        <f t="shared" si="2"/>
        <v>44157</v>
      </c>
      <c r="D149" s="205">
        <v>0</v>
      </c>
      <c r="E149" s="205">
        <v>0</v>
      </c>
      <c r="F149" s="205">
        <v>0</v>
      </c>
      <c r="G149" s="205">
        <v>0</v>
      </c>
      <c r="H149" s="205">
        <v>0</v>
      </c>
      <c r="I149" s="205">
        <v>0</v>
      </c>
      <c r="J149" s="205">
        <v>0</v>
      </c>
      <c r="K149" s="205">
        <v>0</v>
      </c>
      <c r="L149" s="205">
        <v>0</v>
      </c>
      <c r="M149" s="205">
        <v>0</v>
      </c>
    </row>
    <row r="150" spans="1:13" ht="20" customHeight="1">
      <c r="A150" s="190">
        <v>146</v>
      </c>
      <c r="C150" s="204">
        <f t="shared" si="2"/>
        <v>44158</v>
      </c>
      <c r="D150" s="205">
        <v>0</v>
      </c>
      <c r="E150" s="205">
        <v>0</v>
      </c>
      <c r="F150" s="205">
        <v>0</v>
      </c>
      <c r="G150" s="205">
        <v>0</v>
      </c>
      <c r="H150" s="205">
        <v>0</v>
      </c>
      <c r="I150" s="205">
        <v>0</v>
      </c>
      <c r="J150" s="205">
        <v>0</v>
      </c>
      <c r="K150" s="205">
        <v>0</v>
      </c>
      <c r="L150" s="205">
        <v>0</v>
      </c>
      <c r="M150" s="205">
        <v>0</v>
      </c>
    </row>
    <row r="151" spans="1:13" ht="20" customHeight="1">
      <c r="A151" s="190">
        <v>147</v>
      </c>
      <c r="C151" s="204">
        <f t="shared" si="2"/>
        <v>44159</v>
      </c>
      <c r="D151" s="205">
        <v>0</v>
      </c>
      <c r="E151" s="205">
        <v>0</v>
      </c>
      <c r="F151" s="205">
        <v>0</v>
      </c>
      <c r="G151" s="205">
        <v>0</v>
      </c>
      <c r="H151" s="205">
        <v>0</v>
      </c>
      <c r="I151" s="205">
        <v>0</v>
      </c>
      <c r="J151" s="205">
        <v>0</v>
      </c>
      <c r="K151" s="205">
        <v>0</v>
      </c>
      <c r="L151" s="205">
        <v>0</v>
      </c>
      <c r="M151" s="205">
        <v>0</v>
      </c>
    </row>
    <row r="152" spans="1:13" ht="20" customHeight="1">
      <c r="A152" s="190">
        <v>148</v>
      </c>
      <c r="C152" s="204">
        <f t="shared" si="2"/>
        <v>44160</v>
      </c>
      <c r="D152" s="205">
        <v>0</v>
      </c>
      <c r="E152" s="205">
        <v>0</v>
      </c>
      <c r="F152" s="205">
        <v>0</v>
      </c>
      <c r="G152" s="205">
        <v>0</v>
      </c>
      <c r="H152" s="205">
        <v>0</v>
      </c>
      <c r="I152" s="205">
        <v>0</v>
      </c>
      <c r="J152" s="205">
        <v>0</v>
      </c>
      <c r="K152" s="205">
        <v>0</v>
      </c>
      <c r="L152" s="205">
        <v>0</v>
      </c>
      <c r="M152" s="205">
        <v>0</v>
      </c>
    </row>
    <row r="153" spans="1:13" ht="20" customHeight="1">
      <c r="A153" s="190">
        <v>149</v>
      </c>
      <c r="C153" s="204">
        <f t="shared" si="2"/>
        <v>44161</v>
      </c>
      <c r="D153" s="205">
        <v>0</v>
      </c>
      <c r="E153" s="205">
        <v>0</v>
      </c>
      <c r="F153" s="205">
        <v>0</v>
      </c>
      <c r="G153" s="205">
        <v>0</v>
      </c>
      <c r="H153" s="205">
        <v>0</v>
      </c>
      <c r="I153" s="205">
        <v>0</v>
      </c>
      <c r="J153" s="205">
        <v>0</v>
      </c>
      <c r="K153" s="205">
        <v>0</v>
      </c>
      <c r="L153" s="205">
        <v>0</v>
      </c>
      <c r="M153" s="205">
        <v>0</v>
      </c>
    </row>
    <row r="154" spans="1:13" ht="20" customHeight="1">
      <c r="A154" s="190">
        <v>150</v>
      </c>
      <c r="C154" s="204">
        <f t="shared" si="2"/>
        <v>44162</v>
      </c>
      <c r="D154" s="205">
        <v>0</v>
      </c>
      <c r="E154" s="205">
        <v>0</v>
      </c>
      <c r="F154" s="205">
        <v>0</v>
      </c>
      <c r="G154" s="205">
        <v>0</v>
      </c>
      <c r="H154" s="205">
        <v>0</v>
      </c>
      <c r="I154" s="205">
        <v>0</v>
      </c>
      <c r="J154" s="205">
        <v>0</v>
      </c>
      <c r="K154" s="205">
        <v>0</v>
      </c>
      <c r="L154" s="205">
        <v>0</v>
      </c>
      <c r="M154" s="205">
        <v>0</v>
      </c>
    </row>
    <row r="155" spans="1:13" ht="20" customHeight="1">
      <c r="A155" s="190">
        <v>151</v>
      </c>
      <c r="C155" s="204">
        <f t="shared" si="2"/>
        <v>44163</v>
      </c>
      <c r="D155" s="205">
        <v>0</v>
      </c>
      <c r="E155" s="205">
        <v>0</v>
      </c>
      <c r="F155" s="205">
        <v>0</v>
      </c>
      <c r="G155" s="205">
        <v>0</v>
      </c>
      <c r="H155" s="205">
        <v>0</v>
      </c>
      <c r="I155" s="205">
        <v>0</v>
      </c>
      <c r="J155" s="205">
        <v>0</v>
      </c>
      <c r="K155" s="205">
        <v>0</v>
      </c>
      <c r="L155" s="205">
        <v>0</v>
      </c>
      <c r="M155" s="205">
        <v>0</v>
      </c>
    </row>
    <row r="156" spans="1:13" ht="20" customHeight="1">
      <c r="A156" s="190">
        <v>152</v>
      </c>
      <c r="C156" s="204">
        <f t="shared" si="2"/>
        <v>44164</v>
      </c>
      <c r="D156" s="205">
        <v>0</v>
      </c>
      <c r="E156" s="205">
        <v>0</v>
      </c>
      <c r="F156" s="205">
        <v>0</v>
      </c>
      <c r="G156" s="205">
        <v>0</v>
      </c>
      <c r="H156" s="205">
        <v>0</v>
      </c>
      <c r="I156" s="205">
        <v>0</v>
      </c>
      <c r="J156" s="205">
        <v>0</v>
      </c>
      <c r="K156" s="205">
        <v>0</v>
      </c>
      <c r="L156" s="205">
        <v>0</v>
      </c>
      <c r="M156" s="205">
        <v>0</v>
      </c>
    </row>
    <row r="157" spans="1:13" ht="20" customHeight="1">
      <c r="A157" s="190">
        <v>153</v>
      </c>
      <c r="C157" s="204">
        <f t="shared" si="2"/>
        <v>44165</v>
      </c>
      <c r="D157" s="205">
        <v>0</v>
      </c>
      <c r="E157" s="205">
        <v>0</v>
      </c>
      <c r="F157" s="205">
        <v>0</v>
      </c>
      <c r="G157" s="205">
        <v>0</v>
      </c>
      <c r="H157" s="205">
        <v>0</v>
      </c>
      <c r="I157" s="205">
        <v>0</v>
      </c>
      <c r="J157" s="205">
        <v>0</v>
      </c>
      <c r="K157" s="205">
        <v>0</v>
      </c>
      <c r="L157" s="205">
        <v>0</v>
      </c>
      <c r="M157" s="205">
        <v>0</v>
      </c>
    </row>
    <row r="158" spans="1:13" ht="20" customHeight="1">
      <c r="C158" s="194"/>
    </row>
  </sheetData>
  <phoneticPr fontId="21" type="noConversion"/>
  <conditionalFormatting sqref="A1:D1">
    <cfRule type="expression" dxfId="29" priority="1">
      <formula>CELL("protect", A1)=0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7EDB27E50806848838E854E99034A00" ma:contentTypeVersion="11" ma:contentTypeDescription="Create a new document." ma:contentTypeScope="" ma:versionID="9ee817e79efe0b01a38f764c87909998">
  <xsd:schema xmlns:xsd="http://www.w3.org/2001/XMLSchema" xmlns:xs="http://www.w3.org/2001/XMLSchema" xmlns:p="http://schemas.microsoft.com/office/2006/metadata/properties" xmlns:ns2="995131ef-4b84-4a89-8ec0-1848db7ea1dd" xmlns:ns3="33fc9297-1dc9-4d84-ab5d-dd00c9b88de2" targetNamespace="http://schemas.microsoft.com/office/2006/metadata/properties" ma:root="true" ma:fieldsID="4b7dde1df45b52e947dd007ad9f66d29" ns2:_="" ns3:_="">
    <xsd:import namespace="995131ef-4b84-4a89-8ec0-1848db7ea1dd"/>
    <xsd:import namespace="33fc9297-1dc9-4d84-ab5d-dd00c9b88de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131ef-4b84-4a89-8ec0-1848db7ea1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fc9297-1dc9-4d84-ab5d-dd00c9b88de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40926A-6C8C-4F29-849F-E3AC63740450}">
  <ds:schemaRefs>
    <ds:schemaRef ds:uri="http://schemas.microsoft.com/sharepoint/v3/contenttype/forms"/>
  </ds:schemaRefs>
</ds:datastoreItem>
</file>

<file path=customXml/itemProps2.xml><?xml version="1.0" encoding="utf-8"?>
<ds:datastoreItem xmlns:ds="http://schemas.openxmlformats.org/officeDocument/2006/customXml" ds:itemID="{C25F3657-5D8D-4AD2-89AB-3D02581C72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131ef-4b84-4a89-8ec0-1848db7ea1dd"/>
    <ds:schemaRef ds:uri="33fc9297-1dc9-4d84-ab5d-dd00c9b88d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65B603-18B8-4E69-9537-C090ED398C2E}">
  <ds:schemaRefs>
    <ds:schemaRef ds:uri="http://purl.org/dc/dcmitype/"/>
    <ds:schemaRef ds:uri="33fc9297-1dc9-4d84-ab5d-dd00c9b88de2"/>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http://purl.org/dc/elements/1.1/"/>
    <ds:schemaRef ds:uri="http://purl.org/dc/terms/"/>
    <ds:schemaRef ds:uri="http://schemas.openxmlformats.org/package/2006/metadata/core-properties"/>
    <ds:schemaRef ds:uri="995131ef-4b84-4a89-8ec0-1848db7ea1d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Contact tracing</vt:lpstr>
      <vt:lpstr>Forward Planner</vt:lpstr>
      <vt:lpstr>Parameters</vt:lpstr>
      <vt:lpstr>Calculations</vt:lpstr>
      <vt:lpstr>Country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Willis</dc:creator>
  <cp:lastModifiedBy>Graham Willis</cp:lastModifiedBy>
  <cp:lastPrinted>2020-05-19T07:53:20Z</cp:lastPrinted>
  <dcterms:created xsi:type="dcterms:W3CDTF">2020-05-12T16:07:50Z</dcterms:created>
  <dcterms:modified xsi:type="dcterms:W3CDTF">2020-07-22T14:12:59Z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0x01010037EDB27E50806848838E854E99034A00</vt:lpwstr>
  </property>
</Properties>
</file>