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grahamwillis/Dropbox/PAHO-WHO sharing/Covid-19/Contact tracing/"/>
    </mc:Choice>
  </mc:AlternateContent>
  <xr:revisionPtr revIDLastSave="0" documentId="13_ncr:1_{559C9CF7-56EB-064B-B055-BD17452FAD9F}" xr6:coauthVersionLast="45" xr6:coauthVersionMax="45" xr10:uidLastSave="{00000000-0000-0000-0000-000000000000}"/>
  <bookViews>
    <workbookView xWindow="0" yWindow="480" windowWidth="28260" windowHeight="20520" activeTab="1" xr2:uid="{DF2642A1-1DCE-FE4D-AA37-1CC38D76F168}"/>
  </bookViews>
  <sheets>
    <sheet name="Introduction" sheetId="7" r:id="rId1"/>
    <sheet name="Contact Tracing" sheetId="6" r:id="rId2"/>
    <sheet name="Forward Planner" sheetId="10" r:id="rId3"/>
    <sheet name="Parameters" sheetId="9" r:id="rId4"/>
    <sheet name="Calculations" sheetId="8" r:id="rId5"/>
    <sheet name="Data" sheetId="11"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7" i="10" l="1"/>
  <c r="D7" i="10" s="1"/>
  <c r="E7" i="10" s="1"/>
  <c r="F7" i="10" s="1"/>
  <c r="G7" i="10" s="1"/>
  <c r="H7" i="10" s="1"/>
  <c r="I7" i="10" s="1"/>
  <c r="J7" i="10" s="1"/>
  <c r="K7" i="10" s="1"/>
  <c r="L7" i="10" s="1"/>
  <c r="M7" i="10" s="1"/>
  <c r="N7" i="10" s="1"/>
  <c r="O7" i="10" s="1"/>
  <c r="P7" i="10" s="1"/>
  <c r="Q7" i="10" s="1"/>
  <c r="R7" i="10" s="1"/>
  <c r="S7" i="10" s="1"/>
  <c r="T7" i="10" s="1"/>
  <c r="U7" i="10" s="1"/>
  <c r="V7" i="10" s="1"/>
  <c r="W7" i="10" s="1"/>
  <c r="X7" i="10" s="1"/>
  <c r="Y7" i="10" s="1"/>
  <c r="Z7" i="10" s="1"/>
  <c r="AA7" i="10" s="1"/>
  <c r="AB7" i="10" s="1"/>
  <c r="AC7" i="10" s="1"/>
  <c r="AD7" i="10" s="1"/>
  <c r="AE7" i="10" s="1"/>
  <c r="AF7" i="10" s="1"/>
  <c r="AG7" i="10" s="1"/>
  <c r="AH7" i="10" s="1"/>
  <c r="AI7" i="10" s="1"/>
  <c r="AJ7" i="10" s="1"/>
  <c r="AK7" i="10" s="1"/>
  <c r="AL7" i="10" s="1"/>
  <c r="AM7" i="10" s="1"/>
  <c r="AN7" i="10" s="1"/>
  <c r="AO7" i="10" s="1"/>
  <c r="AP7" i="10" s="1"/>
  <c r="AQ7" i="10" s="1"/>
  <c r="AR7" i="10" s="1"/>
  <c r="AS7" i="10" s="1"/>
  <c r="AT7" i="10" s="1"/>
  <c r="AU7" i="10" s="1"/>
  <c r="AV7" i="10" s="1"/>
  <c r="AW7" i="10" s="1"/>
  <c r="AX7" i="10" s="1"/>
  <c r="AY7" i="10" s="1"/>
  <c r="AZ7" i="10" s="1"/>
  <c r="BA7" i="10" s="1"/>
  <c r="BB7" i="10" s="1"/>
  <c r="BC7" i="10" s="1"/>
  <c r="BD7" i="10" s="1"/>
  <c r="BE7" i="10" s="1"/>
  <c r="BF7" i="10" s="1"/>
  <c r="BG7" i="10" s="1"/>
  <c r="BH7" i="10" s="1"/>
  <c r="BI7" i="10" s="1"/>
  <c r="BJ7" i="10" s="1"/>
  <c r="BK7" i="10" s="1"/>
  <c r="BL7" i="10" s="1"/>
  <c r="BM7" i="10" s="1"/>
  <c r="BN7" i="10" s="1"/>
  <c r="BO7" i="10" s="1"/>
  <c r="BP7" i="10" s="1"/>
  <c r="BQ7" i="10" s="1"/>
  <c r="BR7" i="10" s="1"/>
  <c r="BS7" i="10" s="1"/>
  <c r="BT7" i="10" s="1"/>
  <c r="BU7" i="10" s="1"/>
  <c r="BV7" i="10" s="1"/>
  <c r="BW7" i="10" s="1"/>
  <c r="BX7" i="10" s="1"/>
  <c r="BY7" i="10" s="1"/>
  <c r="BZ7" i="10" s="1"/>
  <c r="CA7" i="10" s="1"/>
  <c r="CB7" i="10" s="1"/>
  <c r="CC7" i="10" s="1"/>
  <c r="CD7" i="10" s="1"/>
  <c r="CE7" i="10" s="1"/>
  <c r="CF7" i="10" s="1"/>
  <c r="CG7" i="10" s="1"/>
  <c r="CH7" i="10" s="1"/>
  <c r="CI7" i="10" s="1"/>
  <c r="CJ7" i="10" s="1"/>
  <c r="CK7" i="10" s="1"/>
  <c r="CL7" i="10" s="1"/>
  <c r="CM7" i="10" s="1"/>
  <c r="CN7" i="10" s="1"/>
  <c r="CO7" i="10" s="1"/>
  <c r="CP7" i="10" s="1"/>
  <c r="CQ7" i="10" s="1"/>
  <c r="CR7" i="10" s="1"/>
  <c r="CS7" i="10" s="1"/>
  <c r="CT7" i="10" s="1"/>
  <c r="CU7" i="10" s="1"/>
  <c r="CV7" i="10" s="1"/>
  <c r="CW7" i="10" s="1"/>
  <c r="CX7" i="10" s="1"/>
  <c r="CY7" i="10" s="1"/>
  <c r="CZ7" i="10" s="1"/>
  <c r="DA7" i="10" s="1"/>
  <c r="DB7" i="10" s="1"/>
  <c r="DC7" i="10" s="1"/>
  <c r="DD7" i="10" s="1"/>
  <c r="DE7" i="10" s="1"/>
  <c r="DF7" i="10" s="1"/>
  <c r="DG7" i="10" s="1"/>
  <c r="DH7" i="10" s="1"/>
  <c r="DI7" i="10" s="1"/>
  <c r="DJ7" i="10" s="1"/>
  <c r="DK7" i="10" s="1"/>
  <c r="DL7" i="10" s="1"/>
  <c r="DM7" i="10" s="1"/>
  <c r="DN7" i="10" s="1"/>
  <c r="DO7" i="10" s="1"/>
  <c r="DP7" i="10" s="1"/>
  <c r="DQ7" i="10" s="1"/>
  <c r="DR7" i="10" s="1"/>
  <c r="DS7" i="10" s="1"/>
  <c r="DT7" i="10" s="1"/>
  <c r="DU7" i="10" s="1"/>
  <c r="DV7" i="10" s="1"/>
  <c r="DW7" i="10" s="1"/>
  <c r="DX7" i="10" s="1"/>
  <c r="DY7" i="10" s="1"/>
  <c r="DZ7" i="10" s="1"/>
  <c r="EA7" i="10" s="1"/>
  <c r="EB7" i="10" s="1"/>
  <c r="EC7" i="10" s="1"/>
  <c r="ED7" i="10" s="1"/>
  <c r="EE7" i="10" s="1"/>
  <c r="EF7" i="10" s="1"/>
  <c r="EG7" i="10" s="1"/>
  <c r="EH7" i="10" s="1"/>
  <c r="EI7" i="10" s="1"/>
  <c r="EJ7" i="10" s="1"/>
  <c r="EK7" i="10" s="1"/>
  <c r="EL7" i="10" s="1"/>
  <c r="EM7" i="10" s="1"/>
  <c r="EN7" i="10" s="1"/>
  <c r="EO7" i="10" s="1"/>
  <c r="EP7" i="10" s="1"/>
  <c r="EQ7" i="10" s="1"/>
  <c r="ER7" i="10" s="1"/>
  <c r="ES7" i="10" s="1"/>
  <c r="ET7" i="10" s="1"/>
  <c r="EU7" i="10" s="1"/>
  <c r="EV7" i="10" s="1"/>
  <c r="EW7" i="10" s="1"/>
  <c r="EX7" i="10" s="1"/>
  <c r="EY7" i="10" s="1"/>
  <c r="C6" i="11"/>
  <c r="C7" i="11" s="1"/>
  <c r="C8" i="11" s="1"/>
  <c r="C9" i="11" s="1"/>
  <c r="C10" i="11" s="1"/>
  <c r="C11" i="11" s="1"/>
  <c r="C12" i="11" s="1"/>
  <c r="C13" i="11" s="1"/>
  <c r="C14" i="11" s="1"/>
  <c r="C15" i="11" s="1"/>
  <c r="C16" i="11" s="1"/>
  <c r="C17" i="11" s="1"/>
  <c r="C18" i="11" s="1"/>
  <c r="C19" i="11" s="1"/>
  <c r="C20" i="11" s="1"/>
  <c r="C21" i="11" s="1"/>
  <c r="C22" i="11" s="1"/>
  <c r="C23" i="11" s="1"/>
  <c r="C24" i="11" s="1"/>
  <c r="C25" i="11" s="1"/>
  <c r="C26" i="11" s="1"/>
  <c r="C27" i="11" s="1"/>
  <c r="C28" i="11" s="1"/>
  <c r="C29" i="11" s="1"/>
  <c r="C30" i="11" s="1"/>
  <c r="C31" i="11" s="1"/>
  <c r="C32" i="11" s="1"/>
  <c r="C33" i="11" s="1"/>
  <c r="C34" i="11" s="1"/>
  <c r="C35" i="11" s="1"/>
  <c r="C36" i="11" s="1"/>
  <c r="C37" i="11" s="1"/>
  <c r="C38" i="11" s="1"/>
  <c r="C39" i="11" s="1"/>
  <c r="C40" i="11" s="1"/>
  <c r="C41" i="11" s="1"/>
  <c r="C42" i="11" s="1"/>
  <c r="C43" i="11" s="1"/>
  <c r="C44" i="11" s="1"/>
  <c r="C45" i="11" s="1"/>
  <c r="C46" i="11" s="1"/>
  <c r="C47" i="11" s="1"/>
  <c r="C48" i="11" s="1"/>
  <c r="C49" i="11" s="1"/>
  <c r="C50" i="11" s="1"/>
  <c r="C51" i="11" s="1"/>
  <c r="C52" i="11" s="1"/>
  <c r="C53" i="11" s="1"/>
  <c r="C54" i="11" s="1"/>
  <c r="C55" i="11" s="1"/>
  <c r="C56" i="11" s="1"/>
  <c r="C57" i="11" s="1"/>
  <c r="C58" i="11" s="1"/>
  <c r="C59" i="11" s="1"/>
  <c r="C60" i="11" s="1"/>
  <c r="C61" i="11" s="1"/>
  <c r="C62" i="11" s="1"/>
  <c r="C63" i="11" s="1"/>
  <c r="C64" i="11" s="1"/>
  <c r="C65" i="11" s="1"/>
  <c r="C66" i="11" s="1"/>
  <c r="C67" i="11" s="1"/>
  <c r="C68" i="11" s="1"/>
  <c r="C69" i="11" s="1"/>
  <c r="C70" i="11" s="1"/>
  <c r="C71" i="11" s="1"/>
  <c r="C72" i="11" s="1"/>
  <c r="C73" i="11" s="1"/>
  <c r="C74" i="11" s="1"/>
  <c r="C75" i="11" s="1"/>
  <c r="C76" i="11" s="1"/>
  <c r="C77" i="11" s="1"/>
  <c r="C78" i="11" s="1"/>
  <c r="C79" i="11" s="1"/>
  <c r="C80" i="11" s="1"/>
  <c r="C81" i="11" s="1"/>
  <c r="C82" i="11" s="1"/>
  <c r="C83" i="11" s="1"/>
  <c r="C84" i="11" s="1"/>
  <c r="C85" i="11" s="1"/>
  <c r="C86" i="11" s="1"/>
  <c r="C87" i="11" s="1"/>
  <c r="C88" i="11" s="1"/>
  <c r="C89" i="11" s="1"/>
  <c r="C90" i="11" s="1"/>
  <c r="C91" i="11" s="1"/>
  <c r="C92" i="11" s="1"/>
  <c r="C93" i="11" s="1"/>
  <c r="C94" i="11" s="1"/>
  <c r="C95" i="11" s="1"/>
  <c r="C96" i="11" s="1"/>
  <c r="C97" i="11" s="1"/>
  <c r="C98" i="11" s="1"/>
  <c r="C99" i="11" s="1"/>
  <c r="C100" i="11" s="1"/>
  <c r="C101" i="11" s="1"/>
  <c r="C102" i="11" s="1"/>
  <c r="C103" i="11" s="1"/>
  <c r="C104" i="11" s="1"/>
  <c r="C105" i="11" s="1"/>
  <c r="C106" i="11" s="1"/>
  <c r="C107" i="11" s="1"/>
  <c r="C108" i="11" s="1"/>
  <c r="C109" i="11" s="1"/>
  <c r="C110" i="11" s="1"/>
  <c r="C111" i="11" s="1"/>
  <c r="C112" i="11" s="1"/>
  <c r="C113" i="11" s="1"/>
  <c r="C114" i="11" s="1"/>
  <c r="C115" i="11" s="1"/>
  <c r="C116" i="11" s="1"/>
  <c r="C117" i="11" s="1"/>
  <c r="C118" i="11" s="1"/>
  <c r="C119" i="11" s="1"/>
  <c r="C120" i="11" s="1"/>
  <c r="C121" i="11" s="1"/>
  <c r="C122" i="11" s="1"/>
  <c r="C123" i="11" s="1"/>
  <c r="C124" i="11" s="1"/>
  <c r="C125" i="11" s="1"/>
  <c r="C126" i="11" s="1"/>
  <c r="C127" i="11" s="1"/>
  <c r="C128" i="11" s="1"/>
  <c r="C129" i="11" s="1"/>
  <c r="C130" i="11" s="1"/>
  <c r="C131" i="11" s="1"/>
  <c r="C132" i="11" s="1"/>
  <c r="C133" i="11" s="1"/>
  <c r="C134" i="11" s="1"/>
  <c r="C135" i="11" s="1"/>
  <c r="C136" i="11" s="1"/>
  <c r="C137" i="11" s="1"/>
  <c r="C138" i="11" s="1"/>
  <c r="C139" i="11" s="1"/>
  <c r="C140" i="11" s="1"/>
  <c r="C141" i="11" s="1"/>
  <c r="C142" i="11" s="1"/>
  <c r="C143" i="11" s="1"/>
  <c r="C144" i="11" s="1"/>
  <c r="C145" i="11" s="1"/>
  <c r="C146" i="11" s="1"/>
  <c r="C147" i="11" s="1"/>
  <c r="C148" i="11" s="1"/>
  <c r="C149" i="11" s="1"/>
  <c r="C150" i="11" s="1"/>
  <c r="C151" i="11" s="1"/>
  <c r="C152" i="11" s="1"/>
  <c r="C153" i="11" s="1"/>
  <c r="C154" i="11" s="1"/>
  <c r="C155" i="11" s="1"/>
  <c r="C156" i="11" s="1"/>
  <c r="C157" i="11" s="1"/>
  <c r="D36" i="10" l="1" a="1"/>
  <c r="D36" i="10" s="1"/>
  <c r="E36" i="10" a="1"/>
  <c r="E36" i="10" s="1"/>
  <c r="F36" i="10" a="1"/>
  <c r="F36" i="10" s="1"/>
  <c r="G36" i="10" a="1"/>
  <c r="G36" i="10" s="1"/>
  <c r="H36" i="10" a="1"/>
  <c r="H36" i="10" s="1"/>
  <c r="I36" i="10" a="1"/>
  <c r="I36" i="10" s="1"/>
  <c r="J36" i="10" a="1"/>
  <c r="J36" i="10" s="1"/>
  <c r="K36" i="10" a="1"/>
  <c r="K36" i="10" s="1"/>
  <c r="L36" i="10" a="1"/>
  <c r="L36" i="10" s="1"/>
  <c r="M36" i="10" a="1"/>
  <c r="M36" i="10" s="1"/>
  <c r="N36" i="10" a="1"/>
  <c r="N36" i="10" s="1"/>
  <c r="O36" i="10" a="1"/>
  <c r="O36" i="10" s="1"/>
  <c r="P36" i="10" a="1"/>
  <c r="P36" i="10" s="1"/>
  <c r="C36" i="10" a="1"/>
  <c r="C36" i="10" s="1"/>
  <c r="H2" i="11"/>
  <c r="X8" i="10" s="1" a="1"/>
  <c r="X8" i="10" s="1"/>
  <c r="AL36" i="10" s="1" a="1"/>
  <c r="AL36" i="10" s="1"/>
  <c r="EU8" i="10" l="1" a="1"/>
  <c r="EU8" i="10" s="1"/>
  <c r="EH8" i="10" a="1"/>
  <c r="EH8" i="10" s="1"/>
  <c r="EV36" i="10" s="1" a="1"/>
  <c r="EV36" i="10" s="1"/>
  <c r="AW8" i="10" a="1"/>
  <c r="AW8" i="10" s="1"/>
  <c r="BK36" i="10" s="1" a="1"/>
  <c r="BK36" i="10" s="1"/>
  <c r="I8" i="10" a="1"/>
  <c r="I8" i="10" s="1"/>
  <c r="W36" i="10" s="1" a="1"/>
  <c r="W36" i="10" s="1"/>
  <c r="DU8" i="10" a="1"/>
  <c r="DU8" i="10" s="1"/>
  <c r="DI8" i="10" a="1"/>
  <c r="DI8" i="10" s="1"/>
  <c r="H8" i="10" a="1"/>
  <c r="H8" i="10" s="1"/>
  <c r="V36" i="10" s="1" a="1"/>
  <c r="V36" i="10" s="1"/>
  <c r="CI8" i="10" a="1"/>
  <c r="CI8" i="10" s="1"/>
  <c r="CW36" i="10" s="1" a="1"/>
  <c r="CW36" i="10" s="1"/>
  <c r="ET8" i="10" a="1"/>
  <c r="ET8" i="10" s="1"/>
  <c r="EI8" i="10" a="1"/>
  <c r="EI8" i="10" s="1"/>
  <c r="DH8" i="10" a="1"/>
  <c r="DH8" i="10" s="1"/>
  <c r="CV8" i="10" a="1"/>
  <c r="CV8" i="10" s="1"/>
  <c r="DJ36" i="10" s="1" a="1"/>
  <c r="DJ36" i="10" s="1"/>
  <c r="BW8" i="10" a="1"/>
  <c r="BW8" i="10" s="1"/>
  <c r="CK36" i="10" s="1" a="1"/>
  <c r="CK36" i="10" s="1"/>
  <c r="W8" i="10" a="1"/>
  <c r="W8" i="10" s="1"/>
  <c r="AK36" i="10" s="1" a="1"/>
  <c r="AK36" i="10" s="1"/>
  <c r="DG8" i="10" a="1"/>
  <c r="DG8" i="10" s="1"/>
  <c r="CU8" i="10" a="1"/>
  <c r="CU8" i="10" s="1"/>
  <c r="DI36" i="10" s="1" a="1"/>
  <c r="DI36" i="10" s="1"/>
  <c r="BU8" i="10" a="1"/>
  <c r="BU8" i="10" s="1"/>
  <c r="CI36" i="10" s="1" a="1"/>
  <c r="CI36" i="10" s="1"/>
  <c r="AU8" i="10" a="1"/>
  <c r="AU8" i="10" s="1"/>
  <c r="BI36" i="10" s="1" a="1"/>
  <c r="BI36" i="10" s="1"/>
  <c r="AI8" i="10" a="1"/>
  <c r="AI8" i="10" s="1"/>
  <c r="AW36" i="10" s="1" a="1"/>
  <c r="AW36" i="10" s="1"/>
  <c r="F8" i="10" a="1"/>
  <c r="F8" i="10" s="1"/>
  <c r="T36" i="10" s="1" a="1"/>
  <c r="T36" i="10" s="1"/>
  <c r="AH8" i="10" a="1"/>
  <c r="AH8" i="10" s="1"/>
  <c r="AV36" i="10" s="1" a="1"/>
  <c r="AV36" i="10" s="1"/>
  <c r="DF8" i="10" a="1"/>
  <c r="DF8" i="10" s="1"/>
  <c r="EE8" i="10" a="1"/>
  <c r="EE8" i="10" s="1"/>
  <c r="DS8" i="10" a="1"/>
  <c r="DS8" i="10" s="1"/>
  <c r="CS8" i="10" a="1"/>
  <c r="CS8" i="10" s="1"/>
  <c r="DG36" i="10" s="1" a="1"/>
  <c r="DG36" i="10" s="1"/>
  <c r="BS8" i="10" a="1"/>
  <c r="BS8" i="10" s="1"/>
  <c r="CG36" i="10" s="1" a="1"/>
  <c r="CG36" i="10" s="1"/>
  <c r="BG8" i="10" a="1"/>
  <c r="BG8" i="10" s="1"/>
  <c r="BU36" i="10" s="1" a="1"/>
  <c r="BU36" i="10" s="1"/>
  <c r="AG8" i="10" a="1"/>
  <c r="AG8" i="10" s="1"/>
  <c r="AU36" i="10" s="1" a="1"/>
  <c r="AU36" i="10" s="1"/>
  <c r="EI36" i="10" a="1"/>
  <c r="EI36" i="10" s="1"/>
  <c r="V8" i="10" a="1"/>
  <c r="V8" i="10" s="1"/>
  <c r="AJ36" i="10" s="1" a="1"/>
  <c r="AJ36" i="10" s="1"/>
  <c r="G8" i="10" a="1"/>
  <c r="G8" i="10" s="1"/>
  <c r="U36" i="10" s="1" a="1"/>
  <c r="U36" i="10" s="1"/>
  <c r="CT8" i="10" a="1"/>
  <c r="CT8" i="10" s="1"/>
  <c r="DH36" i="10" s="1" a="1"/>
  <c r="DH36" i="10" s="1"/>
  <c r="DE8" i="10" a="1"/>
  <c r="DE8" i="10" s="1"/>
  <c r="AS8" i="10" a="1"/>
  <c r="AS8" i="10" s="1"/>
  <c r="BG36" i="10" s="1" a="1"/>
  <c r="BG36" i="10" s="1"/>
  <c r="T8" i="10" a="1"/>
  <c r="T8" i="10" s="1"/>
  <c r="AH36" i="10" s="1" a="1"/>
  <c r="AH36" i="10" s="1"/>
  <c r="AV8" i="10" a="1"/>
  <c r="AV8" i="10" s="1"/>
  <c r="BJ36" i="10" s="1" a="1"/>
  <c r="BJ36" i="10" s="1"/>
  <c r="EG8" i="10" a="1"/>
  <c r="EG8" i="10" s="1"/>
  <c r="CG8" i="10" a="1"/>
  <c r="CG8" i="10" s="1"/>
  <c r="CU36" i="10" s="1" a="1"/>
  <c r="CU36" i="10" s="1"/>
  <c r="ER8" i="10" a="1"/>
  <c r="ER8" i="10" s="1"/>
  <c r="BF8" i="10" a="1"/>
  <c r="BF8" i="10" s="1"/>
  <c r="BT36" i="10" s="1" a="1"/>
  <c r="BT36" i="10" s="1"/>
  <c r="CQ8" i="10" a="1"/>
  <c r="CQ8" i="10" s="1"/>
  <c r="DE36" i="10" s="1" a="1"/>
  <c r="DE36" i="10" s="1"/>
  <c r="CE8" i="10" a="1"/>
  <c r="CE8" i="10" s="1"/>
  <c r="CS36" i="10" s="1" a="1"/>
  <c r="CS36" i="10" s="1"/>
  <c r="BE8" i="10" a="1"/>
  <c r="BE8" i="10" s="1"/>
  <c r="BS36" i="10" s="1" a="1"/>
  <c r="BS36" i="10" s="1"/>
  <c r="AE8" i="10" a="1"/>
  <c r="AE8" i="10" s="1"/>
  <c r="AS36" i="10" s="1" a="1"/>
  <c r="AS36" i="10" s="1"/>
  <c r="S8" i="10" a="1"/>
  <c r="S8" i="10" s="1"/>
  <c r="AG36" i="10" s="1" a="1"/>
  <c r="AG36" i="10" s="1"/>
  <c r="AJ8" i="10" a="1"/>
  <c r="AJ8" i="10" s="1"/>
  <c r="AX36" i="10" s="1" a="1"/>
  <c r="AX36" i="10" s="1"/>
  <c r="DT8" i="10" a="1"/>
  <c r="DT8" i="10" s="1"/>
  <c r="E8" i="10" a="1"/>
  <c r="E8" i="10" s="1"/>
  <c r="S36" i="10" s="1" a="1"/>
  <c r="S36" i="10" s="1"/>
  <c r="CF8" i="10" a="1"/>
  <c r="CF8" i="10" s="1"/>
  <c r="CT36" i="10" s="1" a="1"/>
  <c r="CT36" i="10" s="1"/>
  <c r="D8" i="10" a="1"/>
  <c r="D8" i="10" s="1"/>
  <c r="R36" i="10" s="1" a="1"/>
  <c r="R36" i="10" s="1"/>
  <c r="EP8" i="10" a="1"/>
  <c r="EP8" i="10" s="1"/>
  <c r="DP8" i="10" a="1"/>
  <c r="DP8" i="10" s="1"/>
  <c r="DD8" i="10" a="1"/>
  <c r="DD8" i="10" s="1"/>
  <c r="CP8" i="10" a="1"/>
  <c r="CP8" i="10" s="1"/>
  <c r="DD36" i="10" s="1" a="1"/>
  <c r="DD36" i="10" s="1"/>
  <c r="CD8" i="10" a="1"/>
  <c r="CD8" i="10" s="1"/>
  <c r="CR36" i="10" s="1" a="1"/>
  <c r="CR36" i="10" s="1"/>
  <c r="BQ8" i="10" a="1"/>
  <c r="BQ8" i="10" s="1"/>
  <c r="CE36" i="10" s="1" a="1"/>
  <c r="CE36" i="10" s="1"/>
  <c r="BD8" i="10" a="1"/>
  <c r="BD8" i="10" s="1"/>
  <c r="BR36" i="10" s="1" a="1"/>
  <c r="BR36" i="10" s="1"/>
  <c r="AR8" i="10" a="1"/>
  <c r="AR8" i="10" s="1"/>
  <c r="BF36" i="10" s="1" a="1"/>
  <c r="BF36" i="10" s="1"/>
  <c r="AD8" i="10" a="1"/>
  <c r="AD8" i="10" s="1"/>
  <c r="AR36" i="10" s="1" a="1"/>
  <c r="AR36" i="10" s="1"/>
  <c r="R8" i="10" a="1"/>
  <c r="R8" i="10" s="1"/>
  <c r="AF36" i="10" s="1" a="1"/>
  <c r="AF36" i="10" s="1"/>
  <c r="CH8" i="10" a="1"/>
  <c r="CH8" i="10" s="1"/>
  <c r="CV36" i="10" s="1" a="1"/>
  <c r="CV36" i="10" s="1"/>
  <c r="EF8" i="10" a="1"/>
  <c r="EF8" i="10" s="1"/>
  <c r="U8" i="10" a="1"/>
  <c r="U8" i="10" s="1"/>
  <c r="AI36" i="10" s="1" a="1"/>
  <c r="AI36" i="10" s="1"/>
  <c r="CR8" i="10" a="1"/>
  <c r="CR8" i="10" s="1"/>
  <c r="DF36" i="10" s="1" a="1"/>
  <c r="DF36" i="10" s="1"/>
  <c r="DQ8" i="10" a="1"/>
  <c r="DQ8" i="10" s="1"/>
  <c r="M8" i="10" a="1"/>
  <c r="M8" i="10" s="1"/>
  <c r="AA36" i="10" s="1" a="1"/>
  <c r="AA36" i="10" s="1"/>
  <c r="EC8" i="10" a="1"/>
  <c r="EC8" i="10" s="1"/>
  <c r="EO8" i="10" a="1"/>
  <c r="EO8" i="10" s="1"/>
  <c r="DO8" i="10" a="1"/>
  <c r="DO8" i="10" s="1"/>
  <c r="DC8" i="10" a="1"/>
  <c r="DC8" i="10" s="1"/>
  <c r="CC8" i="10" a="1"/>
  <c r="CC8" i="10" s="1"/>
  <c r="CQ36" i="10" s="1" a="1"/>
  <c r="CQ36" i="10" s="1"/>
  <c r="BC8" i="10" a="1"/>
  <c r="BC8" i="10" s="1"/>
  <c r="BQ36" i="10" s="1" a="1"/>
  <c r="BQ36" i="10" s="1"/>
  <c r="AQ8" i="10" a="1"/>
  <c r="AQ8" i="10" s="1"/>
  <c r="BE36" i="10" s="1" a="1"/>
  <c r="BE36" i="10" s="1"/>
  <c r="Q8" i="10" a="1"/>
  <c r="Q8" i="10" s="1"/>
  <c r="AE36" i="10" s="1" a="1"/>
  <c r="AE36" i="10" s="1"/>
  <c r="BV8" i="10" a="1"/>
  <c r="BV8" i="10" s="1"/>
  <c r="CJ36" i="10" s="1" a="1"/>
  <c r="CJ36" i="10" s="1"/>
  <c r="ES8" i="10" a="1"/>
  <c r="ES8" i="10" s="1"/>
  <c r="AT8" i="10" a="1"/>
  <c r="AT8" i="10" s="1"/>
  <c r="BH36" i="10" s="1" a="1"/>
  <c r="BH36" i="10" s="1"/>
  <c r="AF8" i="10" a="1"/>
  <c r="AF8" i="10" s="1"/>
  <c r="AT36" i="10" s="1" a="1"/>
  <c r="AT36" i="10" s="1"/>
  <c r="EN8" i="10" a="1"/>
  <c r="EN8" i="10" s="1"/>
  <c r="DN8" i="10" a="1"/>
  <c r="DN8" i="10" s="1"/>
  <c r="DB8" i="10" a="1"/>
  <c r="DB8" i="10" s="1"/>
  <c r="DP36" i="10" s="1" a="1"/>
  <c r="DP36" i="10" s="1"/>
  <c r="CO8" i="10" a="1"/>
  <c r="CO8" i="10" s="1"/>
  <c r="DC36" i="10" s="1" a="1"/>
  <c r="DC36" i="10" s="1"/>
  <c r="CB8" i="10" a="1"/>
  <c r="CB8" i="10" s="1"/>
  <c r="CP36" i="10" s="1" a="1"/>
  <c r="CP36" i="10" s="1"/>
  <c r="BP8" i="10" a="1"/>
  <c r="BP8" i="10" s="1"/>
  <c r="CD36" i="10" s="1" a="1"/>
  <c r="CD36" i="10" s="1"/>
  <c r="BB8" i="10" a="1"/>
  <c r="BB8" i="10" s="1"/>
  <c r="BP36" i="10" s="1" a="1"/>
  <c r="BP36" i="10" s="1"/>
  <c r="AP8" i="10" a="1"/>
  <c r="AP8" i="10" s="1"/>
  <c r="BD36" i="10" s="1" a="1"/>
  <c r="BD36" i="10" s="1"/>
  <c r="AC8" i="10" a="1"/>
  <c r="AC8" i="10" s="1"/>
  <c r="AQ36" i="10" s="1" a="1"/>
  <c r="AQ36" i="10" s="1"/>
  <c r="P8" i="10" a="1"/>
  <c r="P8" i="10" s="1"/>
  <c r="AD36" i="10" s="1" a="1"/>
  <c r="AD36" i="10" s="1"/>
  <c r="BI8" i="10" a="1"/>
  <c r="BI8" i="10" s="1"/>
  <c r="BW36" i="10" s="1" a="1"/>
  <c r="BW36" i="10" s="1"/>
  <c r="BT8" i="10" a="1"/>
  <c r="BT8" i="10" s="1"/>
  <c r="CH36" i="10" s="1" a="1"/>
  <c r="CH36" i="10" s="1"/>
  <c r="DR8" i="10" a="1"/>
  <c r="DR8" i="10" s="1"/>
  <c r="BR8" i="10" a="1"/>
  <c r="BR8" i="10" s="1"/>
  <c r="CF36" i="10" s="1" a="1"/>
  <c r="CF36" i="10" s="1"/>
  <c r="EQ8" i="10" a="1"/>
  <c r="EQ8" i="10" s="1"/>
  <c r="L8" i="10" a="1"/>
  <c r="L8" i="10" s="1"/>
  <c r="Z36" i="10" s="1" a="1"/>
  <c r="Z36" i="10" s="1"/>
  <c r="EB8" i="10" a="1"/>
  <c r="EB8" i="10" s="1"/>
  <c r="K8" i="10" a="1"/>
  <c r="K8" i="10" s="1"/>
  <c r="Y36" i="10" s="1" a="1"/>
  <c r="Y36" i="10" s="1"/>
  <c r="EM8" i="10" a="1"/>
  <c r="EM8" i="10" s="1"/>
  <c r="EA8" i="10" a="1"/>
  <c r="EA8" i="10" s="1"/>
  <c r="DA8" i="10" a="1"/>
  <c r="DA8" i="10" s="1"/>
  <c r="DO36" i="10" s="1" a="1"/>
  <c r="DO36" i="10" s="1"/>
  <c r="CA8" i="10" a="1"/>
  <c r="CA8" i="10" s="1"/>
  <c r="CO36" i="10" s="1" a="1"/>
  <c r="CO36" i="10" s="1"/>
  <c r="BO8" i="10" a="1"/>
  <c r="BO8" i="10" s="1"/>
  <c r="CC36" i="10" s="1" a="1"/>
  <c r="CC36" i="10" s="1"/>
  <c r="AO8" i="10" a="1"/>
  <c r="AO8" i="10" s="1"/>
  <c r="BC36" i="10" s="1" a="1"/>
  <c r="BC36" i="10" s="1"/>
  <c r="O8" i="10" a="1"/>
  <c r="O8" i="10" s="1"/>
  <c r="AC36" i="10" s="1" a="1"/>
  <c r="AC36" i="10" s="1"/>
  <c r="BH8" i="10" a="1"/>
  <c r="BH8" i="10" s="1"/>
  <c r="BV36" i="10" s="1" a="1"/>
  <c r="BV36" i="10" s="1"/>
  <c r="ED8" i="10" a="1"/>
  <c r="ED8" i="10" s="1"/>
  <c r="J8" i="10" a="1"/>
  <c r="J8" i="10" s="1"/>
  <c r="X36" i="10" s="1" a="1"/>
  <c r="X36" i="10" s="1"/>
  <c r="EL8" i="10" a="1"/>
  <c r="EL8" i="10" s="1"/>
  <c r="DZ8" i="10" a="1"/>
  <c r="DZ8" i="10" s="1"/>
  <c r="DM8" i="10" a="1"/>
  <c r="DM8" i="10" s="1"/>
  <c r="CZ8" i="10" a="1"/>
  <c r="CZ8" i="10" s="1"/>
  <c r="DN36" i="10" s="1" a="1"/>
  <c r="DN36" i="10" s="1"/>
  <c r="CN8" i="10" a="1"/>
  <c r="CN8" i="10" s="1"/>
  <c r="DB36" i="10" s="1" a="1"/>
  <c r="DB36" i="10" s="1"/>
  <c r="BZ8" i="10" a="1"/>
  <c r="BZ8" i="10" s="1"/>
  <c r="CN36" i="10" s="1" a="1"/>
  <c r="CN36" i="10" s="1"/>
  <c r="BN8" i="10" a="1"/>
  <c r="BN8" i="10" s="1"/>
  <c r="CB36" i="10" s="1" a="1"/>
  <c r="CB36" i="10" s="1"/>
  <c r="BA8" i="10" a="1"/>
  <c r="BA8" i="10" s="1"/>
  <c r="BO36" i="10" s="1" a="1"/>
  <c r="BO36" i="10" s="1"/>
  <c r="AN8" i="10" a="1"/>
  <c r="AN8" i="10" s="1"/>
  <c r="BB36" i="10" s="1" a="1"/>
  <c r="BB36" i="10" s="1"/>
  <c r="AB8" i="10" a="1"/>
  <c r="AB8" i="10" s="1"/>
  <c r="AP36" i="10" s="1" a="1"/>
  <c r="AP36" i="10" s="1"/>
  <c r="N8" i="10" a="1"/>
  <c r="N8" i="10" s="1"/>
  <c r="AB36" i="10" s="1" a="1"/>
  <c r="AB36" i="10" s="1"/>
  <c r="EY8" i="10" a="1"/>
  <c r="EY8" i="10" s="1"/>
  <c r="DY8" i="10" a="1"/>
  <c r="DY8" i="10" s="1"/>
  <c r="CM8" i="10" a="1"/>
  <c r="CM8" i="10" s="1"/>
  <c r="DA36" i="10" s="1" a="1"/>
  <c r="DA36" i="10" s="1"/>
  <c r="AA8" i="10" a="1"/>
  <c r="AA8" i="10" s="1"/>
  <c r="AO36" i="10" s="1" a="1"/>
  <c r="AO36" i="10" s="1"/>
  <c r="EX8" i="10" a="1"/>
  <c r="EX8" i="10" s="1"/>
  <c r="DX8" i="10" a="1"/>
  <c r="DX8" i="10" s="1"/>
  <c r="DL8" i="10" a="1"/>
  <c r="DL8" i="10" s="1"/>
  <c r="CX8" i="10" a="1"/>
  <c r="CX8" i="10" s="1"/>
  <c r="DL36" i="10" s="1" a="1"/>
  <c r="DL36" i="10" s="1"/>
  <c r="CL8" i="10" a="1"/>
  <c r="CL8" i="10" s="1"/>
  <c r="CZ36" i="10" s="1" a="1"/>
  <c r="CZ36" i="10" s="1"/>
  <c r="BY8" i="10" a="1"/>
  <c r="BY8" i="10" s="1"/>
  <c r="CM36" i="10" s="1" a="1"/>
  <c r="CM36" i="10" s="1"/>
  <c r="BL8" i="10" a="1"/>
  <c r="BL8" i="10" s="1"/>
  <c r="BZ36" i="10" s="1" a="1"/>
  <c r="BZ36" i="10" s="1"/>
  <c r="AZ8" i="10" a="1"/>
  <c r="AZ8" i="10" s="1"/>
  <c r="BN36" i="10" s="1" a="1"/>
  <c r="BN36" i="10" s="1"/>
  <c r="AL8" i="10" a="1"/>
  <c r="AL8" i="10" s="1"/>
  <c r="AZ36" i="10" s="1" a="1"/>
  <c r="AZ36" i="10" s="1"/>
  <c r="Z8" i="10" a="1"/>
  <c r="Z8" i="10" s="1"/>
  <c r="AN36" i="10" s="1" a="1"/>
  <c r="AN36" i="10" s="1"/>
  <c r="EK8" i="10" a="1"/>
  <c r="EK8" i="10" s="1"/>
  <c r="EW8" i="10" a="1"/>
  <c r="EW8" i="10" s="1"/>
  <c r="DW8" i="10" a="1"/>
  <c r="DW8" i="10" s="1"/>
  <c r="DK8" i="10" a="1"/>
  <c r="DK8" i="10" s="1"/>
  <c r="CK8" i="10" a="1"/>
  <c r="CK8" i="10" s="1"/>
  <c r="CY36" i="10" s="1" a="1"/>
  <c r="CY36" i="10" s="1"/>
  <c r="BK8" i="10" a="1"/>
  <c r="BK8" i="10" s="1"/>
  <c r="BY36" i="10" s="1" a="1"/>
  <c r="BY36" i="10" s="1"/>
  <c r="AY8" i="10" a="1"/>
  <c r="AY8" i="10" s="1"/>
  <c r="BM36" i="10" s="1" a="1"/>
  <c r="BM36" i="10" s="1"/>
  <c r="Y8" i="10" a="1"/>
  <c r="Y8" i="10" s="1"/>
  <c r="AM36" i="10" s="1" a="1"/>
  <c r="AM36" i="10" s="1"/>
  <c r="CY8" i="10" a="1"/>
  <c r="CY8" i="10" s="1"/>
  <c r="DM36" i="10" s="1" a="1"/>
  <c r="DM36" i="10" s="1"/>
  <c r="BM8" i="10" a="1"/>
  <c r="BM8" i="10" s="1"/>
  <c r="CA36" i="10" s="1" a="1"/>
  <c r="CA36" i="10" s="1"/>
  <c r="AM8" i="10" a="1"/>
  <c r="AM8" i="10" s="1"/>
  <c r="BA36" i="10" s="1" a="1"/>
  <c r="BA36" i="10" s="1"/>
  <c r="C8" i="10" a="1"/>
  <c r="C8" i="10" s="1"/>
  <c r="Q36" i="10" s="1" a="1"/>
  <c r="Q36" i="10" s="1"/>
  <c r="EV8" i="10" a="1"/>
  <c r="EV8" i="10" s="1"/>
  <c r="EJ8" i="10" a="1"/>
  <c r="EJ8" i="10" s="1"/>
  <c r="DV8" i="10" a="1"/>
  <c r="DV8" i="10" s="1"/>
  <c r="DJ8" i="10" a="1"/>
  <c r="DJ8" i="10" s="1"/>
  <c r="CW8" i="10" a="1"/>
  <c r="CW8" i="10" s="1"/>
  <c r="DK36" i="10" s="1" a="1"/>
  <c r="DK36" i="10" s="1"/>
  <c r="CJ8" i="10" a="1"/>
  <c r="CJ8" i="10" s="1"/>
  <c r="CX36" i="10" s="1" a="1"/>
  <c r="CX36" i="10" s="1"/>
  <c r="BX8" i="10" a="1"/>
  <c r="BX8" i="10" s="1"/>
  <c r="CL36" i="10" s="1" a="1"/>
  <c r="CL36" i="10" s="1"/>
  <c r="BJ8" i="10" a="1"/>
  <c r="BJ8" i="10" s="1"/>
  <c r="BX36" i="10" s="1" a="1"/>
  <c r="BX36" i="10" s="1"/>
  <c r="AX8" i="10" a="1"/>
  <c r="AX8" i="10" s="1"/>
  <c r="BL36" i="10" s="1" a="1"/>
  <c r="BL36" i="10" s="1"/>
  <c r="AK8" i="10" a="1"/>
  <c r="AK8" i="10" s="1"/>
  <c r="AY36" i="10" s="1" a="1"/>
  <c r="AY36" i="10" s="1"/>
  <c r="D13" i="9"/>
  <c r="F13" i="9" l="1"/>
  <c r="U5" i="8" s="1"/>
  <c r="D5" i="8"/>
  <c r="E13" i="9"/>
  <c r="M5" i="8" s="1"/>
  <c r="DW36" i="10" a="1"/>
  <c r="DW36" i="10" s="1"/>
  <c r="DV36" i="10" a="1"/>
  <c r="DV36" i="10" s="1"/>
  <c r="EW36" i="10" a="1"/>
  <c r="EW36" i="10" s="1"/>
  <c r="DX36" i="10" a="1"/>
  <c r="DX36" i="10" s="1"/>
  <c r="EX36" i="10" a="1"/>
  <c r="EX36" i="10" s="1"/>
  <c r="EO36" i="10" a="1"/>
  <c r="EO36" i="10" s="1"/>
  <c r="DQ36" i="10" a="1"/>
  <c r="DQ36" i="10" s="1"/>
  <c r="DS36" i="10" a="1"/>
  <c r="DS36" i="10" s="1"/>
  <c r="EC36" i="10" a="1"/>
  <c r="EC36" i="10" s="1"/>
  <c r="DU36" i="10" a="1"/>
  <c r="DU36" i="10" s="1"/>
  <c r="EQ36" i="10" a="1"/>
  <c r="EQ36" i="10" s="1"/>
  <c r="DZ36" i="10" a="1"/>
  <c r="DZ36" i="10" s="1"/>
  <c r="EL36" i="10" a="1"/>
  <c r="EL36" i="10" s="1"/>
  <c r="EN36" i="10" a="1"/>
  <c r="EN36" i="10" s="1"/>
  <c r="EB36" i="10" a="1"/>
  <c r="EB36" i="10" s="1"/>
  <c r="DR36" i="10" a="1"/>
  <c r="DR36" i="10" s="1"/>
  <c r="EH36" i="10" a="1"/>
  <c r="EH36" i="10" s="1"/>
  <c r="EA36" i="10" a="1"/>
  <c r="EA36" i="10" s="1"/>
  <c r="EE36" i="10" a="1"/>
  <c r="EE36" i="10" s="1"/>
  <c r="ED36" i="10" a="1"/>
  <c r="ED36" i="10" s="1"/>
  <c r="EU36" i="10" a="1"/>
  <c r="EU36" i="10" s="1"/>
  <c r="EG36" i="10" a="1"/>
  <c r="EG36" i="10" s="1"/>
  <c r="EP36" i="10" a="1"/>
  <c r="EP36" i="10" s="1"/>
  <c r="DY36" i="10" a="1"/>
  <c r="DY36" i="10" s="1"/>
  <c r="ES36" i="10" a="1"/>
  <c r="ES36" i="10" s="1"/>
  <c r="EK36" i="10" a="1"/>
  <c r="EK36" i="10" s="1"/>
  <c r="ER36" i="10" a="1"/>
  <c r="ER36" i="10" s="1"/>
  <c r="DT36" i="10" a="1"/>
  <c r="DT36" i="10" s="1"/>
  <c r="EY36" i="10" a="1"/>
  <c r="EY36" i="10" s="1"/>
  <c r="EJ36" i="10" a="1"/>
  <c r="EJ36" i="10" s="1"/>
  <c r="EF36" i="10" a="1"/>
  <c r="EF36" i="10" s="1"/>
  <c r="EM36" i="10" a="1"/>
  <c r="EM36" i="10" s="1"/>
  <c r="ET36" i="10" a="1"/>
  <c r="ET36" i="10" s="1"/>
  <c r="V42" i="8"/>
  <c r="N42" i="8"/>
  <c r="E42" i="8"/>
  <c r="V44" i="8"/>
  <c r="W44" i="8"/>
  <c r="X44" i="8"/>
  <c r="U44" i="8"/>
  <c r="N44" i="8"/>
  <c r="O44" i="8"/>
  <c r="P44" i="8"/>
  <c r="M44" i="8"/>
  <c r="E44" i="8"/>
  <c r="F44" i="8"/>
  <c r="G44" i="8"/>
  <c r="D44" i="8"/>
  <c r="O39" i="8"/>
  <c r="F11" i="9"/>
  <c r="F12" i="9"/>
  <c r="F10" i="9"/>
  <c r="E11" i="9"/>
  <c r="E12" i="9"/>
  <c r="E10" i="9"/>
  <c r="C13" i="6" l="1"/>
  <c r="C12" i="6"/>
  <c r="C11" i="6"/>
  <c r="P42" i="8" l="1"/>
  <c r="O42" i="8"/>
  <c r="X42" i="8"/>
  <c r="W42" i="8"/>
  <c r="U42" i="8"/>
  <c r="M42" i="8"/>
  <c r="G42" i="8"/>
  <c r="F42" i="8"/>
  <c r="D42" i="8"/>
  <c r="X23" i="8" l="1"/>
  <c r="P23" i="8"/>
  <c r="G23" i="8"/>
  <c r="V36" i="8"/>
  <c r="N36" i="8"/>
  <c r="N39" i="8" s="1"/>
  <c r="E36" i="8"/>
  <c r="X38" i="8" l="1"/>
  <c r="U38" i="8"/>
  <c r="P38" i="8"/>
  <c r="M38" i="8"/>
  <c r="D38" i="8"/>
  <c r="G38" i="8"/>
  <c r="X36" i="8"/>
  <c r="U36" i="8"/>
  <c r="P36" i="8"/>
  <c r="M36" i="8"/>
  <c r="F15" i="9"/>
  <c r="U37" i="8" s="1"/>
  <c r="E15" i="9"/>
  <c r="M31" i="8" s="1"/>
  <c r="W39" i="8"/>
  <c r="V39" i="8"/>
  <c r="X32" i="8"/>
  <c r="W32" i="8"/>
  <c r="U32" i="8"/>
  <c r="X30" i="8"/>
  <c r="W30" i="8"/>
  <c r="V30" i="8"/>
  <c r="V33" i="8" s="1"/>
  <c r="U30" i="8"/>
  <c r="X25" i="8"/>
  <c r="W25" i="8"/>
  <c r="U25" i="8"/>
  <c r="W23" i="8"/>
  <c r="V23" i="8"/>
  <c r="U23" i="8"/>
  <c r="X21" i="8"/>
  <c r="W21" i="8"/>
  <c r="V21" i="8"/>
  <c r="U21" i="8"/>
  <c r="P32" i="8"/>
  <c r="O32" i="8"/>
  <c r="M32" i="8"/>
  <c r="P30" i="8"/>
  <c r="O30" i="8"/>
  <c r="N30" i="8"/>
  <c r="N33" i="8" s="1"/>
  <c r="M30" i="8"/>
  <c r="P25" i="8"/>
  <c r="O25" i="8"/>
  <c r="M25" i="8"/>
  <c r="O23" i="8"/>
  <c r="N23" i="8"/>
  <c r="M23" i="8"/>
  <c r="P21" i="8"/>
  <c r="O21" i="8"/>
  <c r="N21" i="8"/>
  <c r="M21" i="8"/>
  <c r="O33" i="8" l="1"/>
  <c r="P33" i="8"/>
  <c r="P39" i="8"/>
  <c r="W33" i="8"/>
  <c r="X33" i="8"/>
  <c r="M33" i="8"/>
  <c r="N34" i="8" s="1"/>
  <c r="V26" i="8"/>
  <c r="X24" i="8"/>
  <c r="P24" i="8"/>
  <c r="G24" i="8"/>
  <c r="X39" i="8"/>
  <c r="N43" i="8"/>
  <c r="P43" i="8"/>
  <c r="O43" i="8"/>
  <c r="M22" i="8"/>
  <c r="M37" i="8"/>
  <c r="M39" i="8" s="1"/>
  <c r="M43" i="8"/>
  <c r="M45" i="8" s="1"/>
  <c r="U22" i="8"/>
  <c r="U31" i="8"/>
  <c r="U33" i="8" s="1"/>
  <c r="V34" i="8" s="1"/>
  <c r="V43" i="8"/>
  <c r="V45" i="8" s="1"/>
  <c r="W43" i="8"/>
  <c r="W45" i="8" s="1"/>
  <c r="X43" i="8"/>
  <c r="X45" i="8" s="1"/>
  <c r="U43" i="8"/>
  <c r="U45" i="8" s="1"/>
  <c r="M24" i="8"/>
  <c r="X26" i="8"/>
  <c r="O24" i="8"/>
  <c r="U24" i="8"/>
  <c r="N26" i="8"/>
  <c r="W24" i="8"/>
  <c r="O26" i="8"/>
  <c r="W26" i="8"/>
  <c r="N24" i="8"/>
  <c r="M26" i="8"/>
  <c r="V24" i="8"/>
  <c r="P26" i="8"/>
  <c r="U26" i="8"/>
  <c r="U39" i="8"/>
  <c r="W40" i="8" s="1"/>
  <c r="P40" i="8" l="1"/>
  <c r="P34" i="8"/>
  <c r="X40" i="8"/>
  <c r="O34" i="8"/>
  <c r="W34" i="8"/>
  <c r="O40" i="8"/>
  <c r="N40" i="8"/>
  <c r="X34" i="8"/>
  <c r="V40" i="8"/>
  <c r="V46" i="8"/>
  <c r="W46" i="8"/>
  <c r="X46" i="8"/>
  <c r="O27" i="8"/>
  <c r="N27" i="8"/>
  <c r="P27" i="8"/>
  <c r="N45" i="8"/>
  <c r="N46" i="8" s="1"/>
  <c r="O45" i="8"/>
  <c r="P45" i="8"/>
  <c r="P46" i="8" s="1"/>
  <c r="V27" i="8"/>
  <c r="X27" i="8"/>
  <c r="W27" i="8"/>
  <c r="M27" i="8"/>
  <c r="U27" i="8"/>
  <c r="F39" i="8"/>
  <c r="G36" i="8"/>
  <c r="E39" i="8"/>
  <c r="D36" i="8"/>
  <c r="G32" i="8"/>
  <c r="F32" i="8"/>
  <c r="D32" i="8"/>
  <c r="G30" i="8"/>
  <c r="F30" i="8"/>
  <c r="E30" i="8"/>
  <c r="E33" i="8" s="1"/>
  <c r="D30" i="8"/>
  <c r="G25" i="8"/>
  <c r="F25" i="8"/>
  <c r="D25" i="8"/>
  <c r="F23" i="8"/>
  <c r="E23" i="8"/>
  <c r="D23" i="8"/>
  <c r="G21" i="8"/>
  <c r="F21" i="8"/>
  <c r="E21" i="8"/>
  <c r="D21" i="8"/>
  <c r="Y33" i="8" l="1"/>
  <c r="U10" i="8" s="1"/>
  <c r="V10" i="8" s="1"/>
  <c r="W10" i="8" s="1"/>
  <c r="Q39" i="8"/>
  <c r="M11" i="8" s="1"/>
  <c r="N11" i="8" s="1"/>
  <c r="O11" i="8" s="1"/>
  <c r="Q33" i="8"/>
  <c r="M10" i="8" s="1"/>
  <c r="N10" i="8" s="1"/>
  <c r="O10" i="8" s="1"/>
  <c r="Y45" i="8"/>
  <c r="U12" i="8" s="1"/>
  <c r="V12" i="8" s="1"/>
  <c r="W12" i="8" s="1"/>
  <c r="N28" i="8"/>
  <c r="O28" i="8"/>
  <c r="W28" i="8"/>
  <c r="Y39" i="8"/>
  <c r="U11" i="8" s="1"/>
  <c r="V11" i="8" s="1"/>
  <c r="W11" i="8" s="1"/>
  <c r="P28" i="8"/>
  <c r="X28" i="8"/>
  <c r="V28" i="8"/>
  <c r="O46" i="8"/>
  <c r="D35" i="10"/>
  <c r="F33" i="8"/>
  <c r="G39" i="8"/>
  <c r="G33" i="8"/>
  <c r="U17" i="8" l="1"/>
  <c r="C54" i="10" s="1"/>
  <c r="Q27" i="8"/>
  <c r="M9" i="8" s="1"/>
  <c r="N9" i="8" s="1"/>
  <c r="O9" i="8" s="1"/>
  <c r="M15" i="8" s="1"/>
  <c r="C45" i="10" s="1"/>
  <c r="Y27" i="8"/>
  <c r="U9" i="8" s="1"/>
  <c r="V9" i="8" s="1"/>
  <c r="W9" i="8" s="1"/>
  <c r="Q45" i="8"/>
  <c r="M12" i="8" s="1"/>
  <c r="N12" i="8" s="1"/>
  <c r="O12" i="8" s="1"/>
  <c r="E35" i="10"/>
  <c r="M17" i="8" l="1"/>
  <c r="C48" i="10" s="1"/>
  <c r="C49" i="10" s="1"/>
  <c r="EH46" i="10"/>
  <c r="EU46" i="10"/>
  <c r="EY46" i="10"/>
  <c r="ES46" i="10"/>
  <c r="EF46" i="10"/>
  <c r="DC46" i="10"/>
  <c r="DJ46" i="10"/>
  <c r="DM46" i="10"/>
  <c r="EM46" i="10"/>
  <c r="DQ46" i="10"/>
  <c r="DP46" i="10"/>
  <c r="ED46" i="10"/>
  <c r="EC46" i="10"/>
  <c r="DI46" i="10"/>
  <c r="EV46" i="10"/>
  <c r="DV46" i="10"/>
  <c r="DG46" i="10"/>
  <c r="DD46" i="10"/>
  <c r="EQ46" i="10"/>
  <c r="DH46" i="10"/>
  <c r="DE46" i="10"/>
  <c r="EB46" i="10"/>
  <c r="DO46" i="10"/>
  <c r="DN46" i="10"/>
  <c r="EJ46" i="10"/>
  <c r="DK46" i="10"/>
  <c r="EP46" i="10"/>
  <c r="DR46" i="10"/>
  <c r="DF46" i="10"/>
  <c r="DS46" i="10"/>
  <c r="ER46" i="10"/>
  <c r="DZ46" i="10"/>
  <c r="DW46" i="10"/>
  <c r="EK46" i="10"/>
  <c r="DY46" i="10"/>
  <c r="EE46" i="10"/>
  <c r="DT46" i="10"/>
  <c r="EX46" i="10"/>
  <c r="DL46" i="10"/>
  <c r="EL46" i="10"/>
  <c r="EO46" i="10"/>
  <c r="EN46" i="10"/>
  <c r="ET46" i="10"/>
  <c r="EG46" i="10"/>
  <c r="DX46" i="10"/>
  <c r="EI46" i="10"/>
  <c r="EA46" i="10"/>
  <c r="EW46" i="10"/>
  <c r="DU46" i="10"/>
  <c r="BP46" i="10"/>
  <c r="CF46" i="10"/>
  <c r="CV46" i="10"/>
  <c r="CL46" i="10"/>
  <c r="BG46" i="10"/>
  <c r="BQ46" i="10"/>
  <c r="CG46" i="10"/>
  <c r="CW46" i="10"/>
  <c r="BV46" i="10"/>
  <c r="BW46" i="10"/>
  <c r="BK46" i="10"/>
  <c r="BR46" i="10"/>
  <c r="CH46" i="10"/>
  <c r="CX46" i="10"/>
  <c r="BJ46" i="10"/>
  <c r="BS46" i="10"/>
  <c r="CI46" i="10"/>
  <c r="CY46" i="10"/>
  <c r="DB46" i="10"/>
  <c r="CP46" i="10"/>
  <c r="BT46" i="10"/>
  <c r="CJ46" i="10"/>
  <c r="CZ46" i="10"/>
  <c r="BN46" i="10"/>
  <c r="CE46" i="10"/>
  <c r="BU46" i="10"/>
  <c r="CK46" i="10"/>
  <c r="DA46" i="10"/>
  <c r="BF46" i="10"/>
  <c r="CQ46" i="10"/>
  <c r="CM46" i="10"/>
  <c r="CU46" i="10"/>
  <c r="BH46" i="10"/>
  <c r="BX46" i="10"/>
  <c r="CN46" i="10"/>
  <c r="BO46" i="10"/>
  <c r="BI46" i="10"/>
  <c r="BY46" i="10"/>
  <c r="CO46" i="10"/>
  <c r="BZ46" i="10"/>
  <c r="CT46" i="10"/>
  <c r="CA46" i="10"/>
  <c r="BL46" i="10"/>
  <c r="CB46" i="10"/>
  <c r="CR46" i="10"/>
  <c r="BM46" i="10"/>
  <c r="CC46" i="10"/>
  <c r="CS46" i="10"/>
  <c r="CD46" i="10"/>
  <c r="C55" i="10"/>
  <c r="U15" i="8"/>
  <c r="C51" i="10" s="1"/>
  <c r="E55" i="10"/>
  <c r="D55" i="10"/>
  <c r="AR46" i="10"/>
  <c r="F35" i="10"/>
  <c r="F55" i="10" s="1"/>
  <c r="D15" i="9"/>
  <c r="E49" i="10" l="1"/>
  <c r="D49" i="10"/>
  <c r="DH52" i="10"/>
  <c r="DI52" i="10"/>
  <c r="EU52" i="10"/>
  <c r="EI52" i="10"/>
  <c r="EM52" i="10"/>
  <c r="EW52" i="10"/>
  <c r="DJ52" i="10"/>
  <c r="EC52" i="10"/>
  <c r="EP52" i="10"/>
  <c r="ED52" i="10"/>
  <c r="EA52" i="10"/>
  <c r="DF52" i="10"/>
  <c r="DE52" i="10"/>
  <c r="DQ52" i="10"/>
  <c r="EY52" i="10"/>
  <c r="DY52" i="10"/>
  <c r="DV52" i="10"/>
  <c r="EF52" i="10"/>
  <c r="EQ52" i="10"/>
  <c r="DR52" i="10"/>
  <c r="DZ52" i="10"/>
  <c r="DW52" i="10"/>
  <c r="EK52" i="10"/>
  <c r="EX52" i="10"/>
  <c r="DK52" i="10"/>
  <c r="ES52" i="10"/>
  <c r="DD52" i="10"/>
  <c r="EO52" i="10"/>
  <c r="DS52" i="10"/>
  <c r="DX52" i="10"/>
  <c r="DU52" i="10"/>
  <c r="EJ52" i="10"/>
  <c r="DO52" i="10"/>
  <c r="DM52" i="10"/>
  <c r="EB52" i="10"/>
  <c r="DT52" i="10"/>
  <c r="EH52" i="10"/>
  <c r="ER52" i="10"/>
  <c r="DP52" i="10"/>
  <c r="EG52" i="10"/>
  <c r="DG52" i="10"/>
  <c r="EV52" i="10"/>
  <c r="DN52" i="10"/>
  <c r="EL52" i="10"/>
  <c r="DL52" i="10"/>
  <c r="EE52" i="10"/>
  <c r="EN52" i="10"/>
  <c r="DC52" i="10"/>
  <c r="ET52" i="10"/>
  <c r="BR52" i="10"/>
  <c r="CH52" i="10"/>
  <c r="CX52" i="10"/>
  <c r="CO52" i="10"/>
  <c r="CF52" i="10"/>
  <c r="CW52" i="10"/>
  <c r="BS52" i="10"/>
  <c r="CI52" i="10"/>
  <c r="CY52" i="10"/>
  <c r="BY52" i="10"/>
  <c r="CV52" i="10"/>
  <c r="BT52" i="10"/>
  <c r="CJ52" i="10"/>
  <c r="CZ52" i="10"/>
  <c r="BI52" i="10"/>
  <c r="CS52" i="10"/>
  <c r="BU52" i="10"/>
  <c r="CK52" i="10"/>
  <c r="DA52" i="10"/>
  <c r="BH52" i="10"/>
  <c r="BF52" i="10"/>
  <c r="BV52" i="10"/>
  <c r="CL52" i="10"/>
  <c r="DB52" i="10"/>
  <c r="BG52" i="10"/>
  <c r="BW52" i="10"/>
  <c r="CM52" i="10"/>
  <c r="BX52" i="10"/>
  <c r="CN52" i="10"/>
  <c r="BM52" i="10"/>
  <c r="BQ52" i="10"/>
  <c r="BJ52" i="10"/>
  <c r="BZ52" i="10"/>
  <c r="CP52" i="10"/>
  <c r="CG52" i="10"/>
  <c r="BK52" i="10"/>
  <c r="CA52" i="10"/>
  <c r="CQ52" i="10"/>
  <c r="CB52" i="10"/>
  <c r="BL52" i="10"/>
  <c r="CR52" i="10"/>
  <c r="CC52" i="10"/>
  <c r="BN52" i="10"/>
  <c r="CD52" i="10"/>
  <c r="CT52" i="10"/>
  <c r="BO52" i="10"/>
  <c r="CE52" i="10"/>
  <c r="CU52" i="10"/>
  <c r="BP52" i="10"/>
  <c r="Z46" i="10"/>
  <c r="AB46" i="10"/>
  <c r="V46" i="10"/>
  <c r="J46" i="10"/>
  <c r="T46" i="10"/>
  <c r="AZ46" i="10"/>
  <c r="O46" i="10"/>
  <c r="F46" i="10"/>
  <c r="AM46" i="10"/>
  <c r="BC46" i="10"/>
  <c r="AW46" i="10"/>
  <c r="I46" i="10"/>
  <c r="AL46" i="10"/>
  <c r="AF46" i="10"/>
  <c r="AQ46" i="10"/>
  <c r="Q46" i="10"/>
  <c r="N46" i="10"/>
  <c r="AD46" i="10"/>
  <c r="Y46" i="10"/>
  <c r="AI46" i="10"/>
  <c r="AS46" i="10"/>
  <c r="AV46" i="10"/>
  <c r="D46" i="10"/>
  <c r="U46" i="10"/>
  <c r="AU46" i="10"/>
  <c r="AA46" i="10"/>
  <c r="R46" i="10"/>
  <c r="X46" i="10"/>
  <c r="AO46" i="10"/>
  <c r="BD46" i="10"/>
  <c r="C46" i="10"/>
  <c r="C57" i="10" s="1"/>
  <c r="AK46" i="10"/>
  <c r="BB46" i="10"/>
  <c r="AY46" i="10"/>
  <c r="AP46" i="10"/>
  <c r="S46" i="10"/>
  <c r="P46" i="10"/>
  <c r="W46" i="10"/>
  <c r="AX46" i="10"/>
  <c r="AJ46" i="10"/>
  <c r="H46" i="10"/>
  <c r="AG46" i="10"/>
  <c r="AE46" i="10"/>
  <c r="BE46" i="10"/>
  <c r="M46" i="10"/>
  <c r="L46" i="10"/>
  <c r="AY52" i="10"/>
  <c r="W52" i="10"/>
  <c r="AU52" i="10"/>
  <c r="AX52" i="10"/>
  <c r="Q52" i="10"/>
  <c r="BC52" i="10"/>
  <c r="F52" i="10"/>
  <c r="F59" i="10" s="1"/>
  <c r="AS52" i="10"/>
  <c r="I52" i="10"/>
  <c r="L52" i="10"/>
  <c r="E52" i="10"/>
  <c r="E59" i="10" s="1"/>
  <c r="V52" i="10"/>
  <c r="Y52" i="10"/>
  <c r="S52" i="10"/>
  <c r="AI52" i="10"/>
  <c r="AP52" i="10"/>
  <c r="AD52" i="10"/>
  <c r="AA52" i="10"/>
  <c r="AR52" i="10"/>
  <c r="AC52" i="10"/>
  <c r="P52" i="10"/>
  <c r="M52" i="10"/>
  <c r="AZ52" i="10"/>
  <c r="O52" i="10"/>
  <c r="K52" i="10"/>
  <c r="G52" i="10"/>
  <c r="J52" i="10"/>
  <c r="N52" i="10"/>
  <c r="Z52" i="10"/>
  <c r="AV52" i="10"/>
  <c r="BA52" i="10"/>
  <c r="H52" i="10"/>
  <c r="AJ52" i="10"/>
  <c r="AB52" i="10"/>
  <c r="U52" i="10"/>
  <c r="AW52" i="10"/>
  <c r="T52" i="10"/>
  <c r="AK52" i="10"/>
  <c r="AM52" i="10"/>
  <c r="AE52" i="10"/>
  <c r="AN52" i="10"/>
  <c r="C52" i="10"/>
  <c r="C59" i="10" s="1"/>
  <c r="AT52" i="10"/>
  <c r="AL52" i="10"/>
  <c r="AO52" i="10"/>
  <c r="BD52" i="10"/>
  <c r="BB52" i="10"/>
  <c r="AF52" i="10"/>
  <c r="AH52" i="10"/>
  <c r="AQ52" i="10"/>
  <c r="AG52" i="10"/>
  <c r="D52" i="10"/>
  <c r="D59" i="10" s="1"/>
  <c r="BE52" i="10"/>
  <c r="R52" i="10"/>
  <c r="X52" i="10"/>
  <c r="AT46" i="10"/>
  <c r="E46" i="10"/>
  <c r="AC46" i="10"/>
  <c r="AH46" i="10"/>
  <c r="BA46" i="10"/>
  <c r="AN46" i="10"/>
  <c r="K46" i="10"/>
  <c r="G46" i="10"/>
  <c r="F43" i="8"/>
  <c r="F45" i="8" s="1"/>
  <c r="G43" i="8"/>
  <c r="G45" i="8" s="1"/>
  <c r="E43" i="8"/>
  <c r="E45" i="8" s="1"/>
  <c r="D43" i="8"/>
  <c r="D45" i="8" s="1"/>
  <c r="F49" i="10"/>
  <c r="G35" i="10"/>
  <c r="G55" i="10" s="1"/>
  <c r="D37" i="8"/>
  <c r="D39" i="8" s="1"/>
  <c r="D22" i="8"/>
  <c r="D31" i="8"/>
  <c r="D33" i="8" s="1"/>
  <c r="D57" i="10" l="1"/>
  <c r="E57" i="10"/>
  <c r="E46" i="8"/>
  <c r="G46" i="8"/>
  <c r="F46" i="8"/>
  <c r="F40" i="8"/>
  <c r="E40" i="8"/>
  <c r="G40" i="8"/>
  <c r="E34" i="8"/>
  <c r="F34" i="8"/>
  <c r="G34" i="8"/>
  <c r="G59" i="10"/>
  <c r="F57" i="10"/>
  <c r="G49" i="10"/>
  <c r="G57" i="10" s="1"/>
  <c r="H35" i="10"/>
  <c r="H55" i="10" s="1"/>
  <c r="H59" i="10" s="1"/>
  <c r="F24" i="8"/>
  <c r="F26" i="8"/>
  <c r="E24" i="8"/>
  <c r="D24" i="8"/>
  <c r="G26" i="8"/>
  <c r="D26" i="8"/>
  <c r="E26" i="8"/>
  <c r="I45" i="8" l="1"/>
  <c r="D12" i="8" s="1"/>
  <c r="E12" i="8" s="1"/>
  <c r="I33" i="8"/>
  <c r="D10" i="8" s="1"/>
  <c r="E10" i="8" s="1"/>
  <c r="G10" i="8" s="1"/>
  <c r="I39" i="8"/>
  <c r="D11" i="8" s="1"/>
  <c r="E11" i="8" s="1"/>
  <c r="G11" i="8" s="1"/>
  <c r="H49" i="10"/>
  <c r="H57" i="10" s="1"/>
  <c r="I35" i="10"/>
  <c r="I55" i="10" s="1"/>
  <c r="I59" i="10" s="1"/>
  <c r="D27" i="8"/>
  <c r="G27" i="8"/>
  <c r="E27" i="8"/>
  <c r="F27" i="8"/>
  <c r="F11" i="8" l="1"/>
  <c r="F10" i="8"/>
  <c r="F12" i="8"/>
  <c r="G12" i="8"/>
  <c r="F28" i="8"/>
  <c r="E28" i="8"/>
  <c r="G28" i="8"/>
  <c r="I49" i="10"/>
  <c r="I57" i="10" s="1"/>
  <c r="J35" i="10"/>
  <c r="J55" i="10" s="1"/>
  <c r="J59" i="10" s="1"/>
  <c r="D17" i="8" l="1"/>
  <c r="C41" i="10" s="1"/>
  <c r="I27" i="8"/>
  <c r="D9" i="8" s="1"/>
  <c r="E9" i="8" s="1"/>
  <c r="J49" i="10"/>
  <c r="J57" i="10" s="1"/>
  <c r="K35" i="10"/>
  <c r="K55" i="10" s="1"/>
  <c r="K59" i="10" s="1"/>
  <c r="H42" i="10" l="1"/>
  <c r="J42" i="10"/>
  <c r="G42" i="10"/>
  <c r="I42" i="10"/>
  <c r="C42" i="10"/>
  <c r="D42" i="10"/>
  <c r="F42" i="10"/>
  <c r="E42" i="10"/>
  <c r="F9" i="8"/>
  <c r="D15" i="8" s="1"/>
  <c r="C17" i="6" s="1"/>
  <c r="G9" i="8"/>
  <c r="K49" i="10"/>
  <c r="K57" i="10" s="1"/>
  <c r="K42" i="10"/>
  <c r="L35" i="10"/>
  <c r="L55" i="10" s="1"/>
  <c r="L59" i="10" s="1"/>
  <c r="C38" i="10" l="1"/>
  <c r="L49" i="10"/>
  <c r="L57" i="10" s="1"/>
  <c r="L42" i="10"/>
  <c r="M35" i="10"/>
  <c r="M55" i="10" s="1"/>
  <c r="M59" i="10" s="1"/>
  <c r="DU39" i="10" l="1"/>
  <c r="EH39" i="10"/>
  <c r="DI39" i="10"/>
  <c r="DJ39" i="10"/>
  <c r="EC39" i="10"/>
  <c r="DX39" i="10"/>
  <c r="EN39" i="10"/>
  <c r="DS39" i="10"/>
  <c r="DZ39" i="10"/>
  <c r="EM39" i="10"/>
  <c r="EJ39" i="10"/>
  <c r="EP39" i="10"/>
  <c r="DD39" i="10"/>
  <c r="DR39" i="10"/>
  <c r="EE39" i="10"/>
  <c r="ET39" i="10"/>
  <c r="EB39" i="10"/>
  <c r="DE39" i="10"/>
  <c r="DO39" i="10"/>
  <c r="DL39" i="10"/>
  <c r="EG39" i="10"/>
  <c r="EL39" i="10"/>
  <c r="ER39" i="10"/>
  <c r="DM39" i="10"/>
  <c r="DY39" i="10"/>
  <c r="EX39" i="10"/>
  <c r="DK39" i="10"/>
  <c r="DW39" i="10"/>
  <c r="EK39" i="10"/>
  <c r="ES39" i="10"/>
  <c r="ED39" i="10"/>
  <c r="EF39" i="10"/>
  <c r="DG39" i="10"/>
  <c r="DQ39" i="10"/>
  <c r="DV39" i="10"/>
  <c r="EQ39" i="10"/>
  <c r="EO39" i="10"/>
  <c r="DT39" i="10"/>
  <c r="EU39" i="10"/>
  <c r="EV39" i="10"/>
  <c r="EY39" i="10"/>
  <c r="DN39" i="10"/>
  <c r="EW39" i="10"/>
  <c r="EA39" i="10"/>
  <c r="DP39" i="10"/>
  <c r="DC39" i="10"/>
  <c r="DF39" i="10"/>
  <c r="EI39" i="10"/>
  <c r="DH39" i="10"/>
  <c r="C39" i="10"/>
  <c r="C58" i="10" s="1"/>
  <c r="C10" i="10" s="1"/>
  <c r="BO39" i="10"/>
  <c r="CE39" i="10"/>
  <c r="CU39" i="10"/>
  <c r="BV39" i="10"/>
  <c r="BK39" i="10"/>
  <c r="CD39" i="10"/>
  <c r="BP39" i="10"/>
  <c r="CF39" i="10"/>
  <c r="CV39" i="10"/>
  <c r="CK39" i="10"/>
  <c r="DB39" i="10"/>
  <c r="BQ39" i="10"/>
  <c r="CG39" i="10"/>
  <c r="CW39" i="10"/>
  <c r="CY39" i="10"/>
  <c r="BR39" i="10"/>
  <c r="CH39" i="10"/>
  <c r="CX39" i="10"/>
  <c r="CI39" i="10"/>
  <c r="DA39" i="10"/>
  <c r="BF39" i="10"/>
  <c r="BY39" i="10"/>
  <c r="BN39" i="10"/>
  <c r="BS39" i="10"/>
  <c r="BT39" i="10"/>
  <c r="CJ39" i="10"/>
  <c r="CZ39" i="10"/>
  <c r="CQ39" i="10"/>
  <c r="BU39" i="10"/>
  <c r="BW39" i="10"/>
  <c r="CP39" i="10"/>
  <c r="BM39" i="10"/>
  <c r="CL39" i="10"/>
  <c r="BJ39" i="10"/>
  <c r="BG39" i="10"/>
  <c r="CM39" i="10"/>
  <c r="CS39" i="10"/>
  <c r="CT39" i="10"/>
  <c r="BH39" i="10"/>
  <c r="BX39" i="10"/>
  <c r="CN39" i="10"/>
  <c r="BI39" i="10"/>
  <c r="CA39" i="10"/>
  <c r="CO39" i="10"/>
  <c r="BZ39" i="10"/>
  <c r="CC39" i="10"/>
  <c r="BL39" i="10"/>
  <c r="CB39" i="10"/>
  <c r="CR39" i="10"/>
  <c r="F39" i="10"/>
  <c r="F58" i="10" s="1"/>
  <c r="F10" i="10" s="1"/>
  <c r="AF39" i="10"/>
  <c r="AA39" i="10"/>
  <c r="V39" i="10"/>
  <c r="AW39" i="10"/>
  <c r="H39" i="10"/>
  <c r="H58" i="10" s="1"/>
  <c r="H10" i="10" s="1"/>
  <c r="AK39" i="10"/>
  <c r="AT39" i="10"/>
  <c r="P39" i="10"/>
  <c r="AL39" i="10"/>
  <c r="BA39" i="10"/>
  <c r="AI39" i="10"/>
  <c r="U39" i="10"/>
  <c r="AC39" i="10"/>
  <c r="AB39" i="10"/>
  <c r="AH39" i="10"/>
  <c r="AV39" i="10"/>
  <c r="AZ39" i="10"/>
  <c r="AU39" i="10"/>
  <c r="L39" i="10"/>
  <c r="L58" i="10" s="1"/>
  <c r="L10" i="10" s="1"/>
  <c r="AR39" i="10"/>
  <c r="AM39" i="10"/>
  <c r="BD39" i="10"/>
  <c r="AD39" i="10"/>
  <c r="T39" i="10"/>
  <c r="I39" i="10"/>
  <c r="I58" i="10" s="1"/>
  <c r="I10" i="10" s="1"/>
  <c r="E39" i="10"/>
  <c r="E58" i="10" s="1"/>
  <c r="E10" i="10" s="1"/>
  <c r="D39" i="10"/>
  <c r="D58" i="10" s="1"/>
  <c r="D10" i="10" s="1"/>
  <c r="J39" i="10"/>
  <c r="J58" i="10" s="1"/>
  <c r="J10" i="10" s="1"/>
  <c r="AE39" i="10"/>
  <c r="BE39" i="10"/>
  <c r="Z39" i="10"/>
  <c r="N39" i="10"/>
  <c r="G39" i="10"/>
  <c r="G58" i="10" s="1"/>
  <c r="G10" i="10" s="1"/>
  <c r="K39" i="10"/>
  <c r="K58" i="10" s="1"/>
  <c r="K10" i="10" s="1"/>
  <c r="R39" i="10"/>
  <c r="AS39" i="10"/>
  <c r="AO39" i="10"/>
  <c r="BB39" i="10"/>
  <c r="AP39" i="10"/>
  <c r="AX39" i="10"/>
  <c r="AN39" i="10"/>
  <c r="O39" i="10"/>
  <c r="AQ39" i="10"/>
  <c r="BC39" i="10"/>
  <c r="AJ39" i="10"/>
  <c r="Y39" i="10"/>
  <c r="Q39" i="10"/>
  <c r="S39" i="10"/>
  <c r="W39" i="10"/>
  <c r="AG39" i="10"/>
  <c r="M39" i="10"/>
  <c r="AY39" i="10"/>
  <c r="X39" i="10"/>
  <c r="M49" i="10"/>
  <c r="M57" i="10" s="1"/>
  <c r="M42" i="10"/>
  <c r="N35" i="10"/>
  <c r="N55" i="10" s="1"/>
  <c r="N59" i="10" s="1"/>
  <c r="M58" i="10" l="1"/>
  <c r="M10" i="10" s="1"/>
  <c r="N42" i="10"/>
  <c r="N58" i="10" s="1"/>
  <c r="N10" i="10" s="1"/>
  <c r="N49" i="10"/>
  <c r="N57" i="10" s="1"/>
  <c r="O35" i="10"/>
  <c r="O55" i="10" s="1"/>
  <c r="O59" i="10" s="1"/>
  <c r="O49" i="10" l="1"/>
  <c r="O57" i="10" s="1"/>
  <c r="O42" i="10"/>
  <c r="O58" i="10" s="1"/>
  <c r="O10" i="10" s="1"/>
  <c r="P35" i="10"/>
  <c r="P55" i="10" s="1"/>
  <c r="P59" i="10" s="1"/>
  <c r="P49" i="10" l="1"/>
  <c r="P57" i="10" s="1"/>
  <c r="P42" i="10"/>
  <c r="P58" i="10" s="1"/>
  <c r="P10" i="10" s="1"/>
  <c r="Q35" i="10"/>
  <c r="Q55" i="10" s="1"/>
  <c r="Q59" i="10" s="1"/>
  <c r="Q49" i="10" l="1"/>
  <c r="Q57" i="10" s="1"/>
  <c r="Q42" i="10"/>
  <c r="Q58" i="10" s="1"/>
  <c r="Q10" i="10" s="1"/>
  <c r="R35" i="10"/>
  <c r="R55" i="10" s="1"/>
  <c r="R59" i="10" s="1"/>
  <c r="R42" i="10" l="1"/>
  <c r="R58" i="10" s="1"/>
  <c r="R10" i="10" s="1"/>
  <c r="R49" i="10"/>
  <c r="R57" i="10" s="1"/>
  <c r="S35" i="10"/>
  <c r="S55" i="10" s="1"/>
  <c r="S59" i="10" s="1"/>
  <c r="S49" i="10" l="1"/>
  <c r="S57" i="10" s="1"/>
  <c r="S42" i="10"/>
  <c r="S58" i="10" s="1"/>
  <c r="S10" i="10" s="1"/>
  <c r="T35" i="10"/>
  <c r="T55" i="10" s="1"/>
  <c r="T59" i="10" s="1"/>
  <c r="T42" i="10" l="1"/>
  <c r="T58" i="10" s="1"/>
  <c r="T10" i="10" s="1"/>
  <c r="T49" i="10"/>
  <c r="T57" i="10" s="1"/>
  <c r="U35" i="10"/>
  <c r="U55" i="10" s="1"/>
  <c r="U59" i="10" s="1"/>
  <c r="U42" i="10" l="1"/>
  <c r="U58" i="10" s="1"/>
  <c r="U10" i="10" s="1"/>
  <c r="U49" i="10"/>
  <c r="U57" i="10" s="1"/>
  <c r="V35" i="10"/>
  <c r="V55" i="10" s="1"/>
  <c r="V59" i="10" s="1"/>
  <c r="V42" i="10" l="1"/>
  <c r="V58" i="10" s="1"/>
  <c r="V10" i="10" s="1"/>
  <c r="V49" i="10"/>
  <c r="V57" i="10" s="1"/>
  <c r="W35" i="10"/>
  <c r="W55" i="10" s="1"/>
  <c r="W59" i="10" s="1"/>
  <c r="W49" i="10" l="1"/>
  <c r="W57" i="10" s="1"/>
  <c r="W42" i="10"/>
  <c r="W58" i="10" s="1"/>
  <c r="W10" i="10" s="1"/>
  <c r="X35" i="10"/>
  <c r="X55" i="10" s="1"/>
  <c r="X59" i="10" s="1"/>
  <c r="X42" i="10" l="1"/>
  <c r="X58" i="10" s="1"/>
  <c r="X10" i="10" s="1"/>
  <c r="X49" i="10"/>
  <c r="X57" i="10" s="1"/>
  <c r="Y35" i="10"/>
  <c r="Y55" i="10" s="1"/>
  <c r="Y59" i="10" s="1"/>
  <c r="Y49" i="10" l="1"/>
  <c r="Y57" i="10" s="1"/>
  <c r="Y42" i="10"/>
  <c r="Y58" i="10" s="1"/>
  <c r="Y10" i="10" s="1"/>
  <c r="Z35" i="10"/>
  <c r="Z55" i="10" s="1"/>
  <c r="Z59" i="10" s="1"/>
  <c r="Z42" i="10" l="1"/>
  <c r="Z58" i="10" s="1"/>
  <c r="Z10" i="10" s="1"/>
  <c r="Z49" i="10"/>
  <c r="Z57" i="10" s="1"/>
  <c r="AA35" i="10"/>
  <c r="AA55" i="10" s="1"/>
  <c r="AA59" i="10" s="1"/>
  <c r="AA49" i="10" l="1"/>
  <c r="AA57" i="10" s="1"/>
  <c r="AA42" i="10"/>
  <c r="AA58" i="10" s="1"/>
  <c r="AA10" i="10" s="1"/>
  <c r="AB35" i="10"/>
  <c r="AB55" i="10" s="1"/>
  <c r="AB59" i="10" s="1"/>
  <c r="AB42" i="10" l="1"/>
  <c r="AB58" i="10" s="1"/>
  <c r="AB10" i="10" s="1"/>
  <c r="AB49" i="10"/>
  <c r="AB57" i="10" s="1"/>
  <c r="AC35" i="10"/>
  <c r="AC55" i="10" s="1"/>
  <c r="AC59" i="10" s="1"/>
  <c r="AC49" i="10" l="1"/>
  <c r="AC57" i="10" s="1"/>
  <c r="AC42" i="10"/>
  <c r="AC58" i="10" s="1"/>
  <c r="AC10" i="10" s="1"/>
  <c r="AD35" i="10"/>
  <c r="AD55" i="10" s="1"/>
  <c r="AD59" i="10" s="1"/>
  <c r="AD49" i="10" l="1"/>
  <c r="AD57" i="10" s="1"/>
  <c r="AD42" i="10"/>
  <c r="AD58" i="10" s="1"/>
  <c r="AD10" i="10" s="1"/>
  <c r="AE35" i="10"/>
  <c r="AE55" i="10" s="1"/>
  <c r="AE59" i="10" s="1"/>
  <c r="AE42" i="10" l="1"/>
  <c r="AE58" i="10" s="1"/>
  <c r="AE10" i="10" s="1"/>
  <c r="AE49" i="10"/>
  <c r="AE57" i="10" s="1"/>
  <c r="AF35" i="10"/>
  <c r="AF55" i="10" s="1"/>
  <c r="AF59" i="10" s="1"/>
  <c r="AF49" i="10" l="1"/>
  <c r="AF57" i="10" s="1"/>
  <c r="AF42" i="10"/>
  <c r="AF58" i="10" s="1"/>
  <c r="AF10" i="10" s="1"/>
  <c r="AG35" i="10"/>
  <c r="AG55" i="10" s="1"/>
  <c r="AG59" i="10" s="1"/>
  <c r="AG42" i="10" l="1"/>
  <c r="AG58" i="10" s="1"/>
  <c r="AG10" i="10" s="1"/>
  <c r="AG49" i="10"/>
  <c r="AG57" i="10" s="1"/>
  <c r="AH35" i="10"/>
  <c r="AH55" i="10" s="1"/>
  <c r="AH59" i="10" s="1"/>
  <c r="AH42" i="10" l="1"/>
  <c r="AH58" i="10" s="1"/>
  <c r="AH10" i="10" s="1"/>
  <c r="AH49" i="10"/>
  <c r="AH57" i="10" s="1"/>
  <c r="AI35" i="10"/>
  <c r="AI55" i="10" s="1"/>
  <c r="AI59" i="10" s="1"/>
  <c r="AI49" i="10" l="1"/>
  <c r="AI57" i="10" s="1"/>
  <c r="AI42" i="10"/>
  <c r="AI58" i="10" s="1"/>
  <c r="AI10" i="10" s="1"/>
  <c r="AJ35" i="10"/>
  <c r="AJ55" i="10" s="1"/>
  <c r="AJ59" i="10" s="1"/>
  <c r="AJ42" i="10" l="1"/>
  <c r="AJ58" i="10" s="1"/>
  <c r="AJ10" i="10" s="1"/>
  <c r="AJ49" i="10"/>
  <c r="AJ57" i="10" s="1"/>
  <c r="AK35" i="10"/>
  <c r="AK55" i="10" s="1"/>
  <c r="AK59" i="10" s="1"/>
  <c r="AK42" i="10" l="1"/>
  <c r="AK58" i="10" s="1"/>
  <c r="AK10" i="10" s="1"/>
  <c r="AK49" i="10"/>
  <c r="AK57" i="10" s="1"/>
  <c r="AL35" i="10"/>
  <c r="AL55" i="10" s="1"/>
  <c r="AL59" i="10" s="1"/>
  <c r="AL42" i="10" l="1"/>
  <c r="AL58" i="10" s="1"/>
  <c r="AL10" i="10" s="1"/>
  <c r="AL49" i="10"/>
  <c r="AL57" i="10" s="1"/>
  <c r="AM35" i="10"/>
  <c r="AM55" i="10" s="1"/>
  <c r="AM59" i="10" s="1"/>
  <c r="AM42" i="10" l="1"/>
  <c r="AM58" i="10" s="1"/>
  <c r="AM10" i="10" s="1"/>
  <c r="AM49" i="10"/>
  <c r="AM57" i="10" s="1"/>
  <c r="AN35" i="10"/>
  <c r="AN55" i="10" s="1"/>
  <c r="AN59" i="10" s="1"/>
  <c r="AN49" i="10" l="1"/>
  <c r="AN57" i="10" s="1"/>
  <c r="AN42" i="10"/>
  <c r="AN58" i="10" s="1"/>
  <c r="AN10" i="10" s="1"/>
  <c r="AO35" i="10"/>
  <c r="AO55" i="10" s="1"/>
  <c r="AO59" i="10" s="1"/>
  <c r="AO42" i="10" l="1"/>
  <c r="AO58" i="10" s="1"/>
  <c r="AO10" i="10" s="1"/>
  <c r="AO49" i="10"/>
  <c r="AO57" i="10" s="1"/>
  <c r="AP35" i="10"/>
  <c r="AP55" i="10" s="1"/>
  <c r="AP59" i="10" s="1"/>
  <c r="AP42" i="10" l="1"/>
  <c r="AP58" i="10" s="1"/>
  <c r="AP10" i="10" s="1"/>
  <c r="AP49" i="10"/>
  <c r="AP57" i="10" s="1"/>
  <c r="AQ35" i="10"/>
  <c r="AQ55" i="10" s="1"/>
  <c r="AQ59" i="10" s="1"/>
  <c r="AQ49" i="10" l="1"/>
  <c r="AQ57" i="10" s="1"/>
  <c r="AQ42" i="10"/>
  <c r="AQ58" i="10" s="1"/>
  <c r="AQ10" i="10" s="1"/>
  <c r="AR35" i="10"/>
  <c r="AR55" i="10" s="1"/>
  <c r="AR59" i="10" s="1"/>
  <c r="AR42" i="10" l="1"/>
  <c r="AR58" i="10" s="1"/>
  <c r="AR10" i="10" s="1"/>
  <c r="AR49" i="10"/>
  <c r="AR57" i="10" s="1"/>
  <c r="AS35" i="10"/>
  <c r="AS55" i="10" s="1"/>
  <c r="AS59" i="10" s="1"/>
  <c r="AS42" i="10" l="1"/>
  <c r="AS58" i="10" s="1"/>
  <c r="AS10" i="10" s="1"/>
  <c r="AS49" i="10"/>
  <c r="AS57" i="10" s="1"/>
  <c r="AT35" i="10"/>
  <c r="AT55" i="10" s="1"/>
  <c r="AT59" i="10" s="1"/>
  <c r="AT49" i="10" l="1"/>
  <c r="AT57" i="10" s="1"/>
  <c r="AT42" i="10"/>
  <c r="AT58" i="10" s="1"/>
  <c r="AT10" i="10" s="1"/>
  <c r="AU35" i="10"/>
  <c r="AU55" i="10" s="1"/>
  <c r="AU59" i="10" s="1"/>
  <c r="AU42" i="10" l="1"/>
  <c r="AU58" i="10" s="1"/>
  <c r="AU10" i="10" s="1"/>
  <c r="AU49" i="10"/>
  <c r="AU57" i="10" s="1"/>
  <c r="AV35" i="10"/>
  <c r="AV55" i="10" s="1"/>
  <c r="AV59" i="10" s="1"/>
  <c r="AV42" i="10" l="1"/>
  <c r="AV58" i="10" s="1"/>
  <c r="AV10" i="10" s="1"/>
  <c r="AV49" i="10"/>
  <c r="AV57" i="10" s="1"/>
  <c r="AW35" i="10"/>
  <c r="AW55" i="10" s="1"/>
  <c r="AW59" i="10" s="1"/>
  <c r="AW49" i="10" l="1"/>
  <c r="AW57" i="10" s="1"/>
  <c r="AW42" i="10"/>
  <c r="AW58" i="10" s="1"/>
  <c r="AW10" i="10" s="1"/>
  <c r="AX35" i="10"/>
  <c r="AX55" i="10" s="1"/>
  <c r="AX59" i="10" s="1"/>
  <c r="AX42" i="10" l="1"/>
  <c r="AX58" i="10" s="1"/>
  <c r="AX10" i="10" s="1"/>
  <c r="AX49" i="10"/>
  <c r="AX57" i="10" s="1"/>
  <c r="AY35" i="10"/>
  <c r="AY55" i="10" s="1"/>
  <c r="AY59" i="10" s="1"/>
  <c r="AY49" i="10" l="1"/>
  <c r="AY57" i="10" s="1"/>
  <c r="AY42" i="10"/>
  <c r="AY58" i="10" s="1"/>
  <c r="AY10" i="10" s="1"/>
  <c r="AZ35" i="10"/>
  <c r="AZ55" i="10" s="1"/>
  <c r="AZ59" i="10" s="1"/>
  <c r="AZ42" i="10" l="1"/>
  <c r="AZ58" i="10" s="1"/>
  <c r="AZ10" i="10" s="1"/>
  <c r="AZ49" i="10"/>
  <c r="AZ57" i="10" s="1"/>
  <c r="BA35" i="10"/>
  <c r="BA55" i="10" s="1"/>
  <c r="BA59" i="10" s="1"/>
  <c r="BA42" i="10" l="1"/>
  <c r="BA58" i="10" s="1"/>
  <c r="BA10" i="10" s="1"/>
  <c r="BA49" i="10"/>
  <c r="BA57" i="10" s="1"/>
  <c r="BB35" i="10"/>
  <c r="BB55" i="10" s="1"/>
  <c r="BB59" i="10" s="1"/>
  <c r="BB42" i="10" l="1"/>
  <c r="BB58" i="10" s="1"/>
  <c r="BB10" i="10" s="1"/>
  <c r="BB49" i="10"/>
  <c r="BB57" i="10" s="1"/>
  <c r="BC35" i="10"/>
  <c r="BC55" i="10" l="1"/>
  <c r="BC59" i="10" s="1"/>
  <c r="BD35" i="10"/>
  <c r="BD55" i="10" s="1"/>
  <c r="BD59" i="10" s="1"/>
  <c r="BC49" i="10"/>
  <c r="BC57" i="10" s="1"/>
  <c r="BC42" i="10"/>
  <c r="BC58" i="10" s="1"/>
  <c r="BC10" i="10" s="1"/>
  <c r="BD42" i="10" l="1"/>
  <c r="BD58" i="10" s="1"/>
  <c r="BD10" i="10" s="1"/>
  <c r="BD49" i="10"/>
  <c r="BD57" i="10" s="1"/>
  <c r="BE35" i="10"/>
  <c r="BE55" i="10" l="1"/>
  <c r="BE59" i="10" s="1"/>
  <c r="BF35" i="10"/>
  <c r="BE42" i="10"/>
  <c r="BE58" i="10" s="1"/>
  <c r="BE10" i="10" s="1"/>
  <c r="BE49" i="10"/>
  <c r="BE57" i="10" s="1"/>
  <c r="BG35" i="10" l="1"/>
  <c r="BF55" i="10"/>
  <c r="BF59" i="10" s="1"/>
  <c r="BF49" i="10"/>
  <c r="BF57" i="10" s="1"/>
  <c r="BF42" i="10"/>
  <c r="BF58" i="10" s="1"/>
  <c r="BF10" i="10" s="1"/>
  <c r="BH35" i="10" l="1"/>
  <c r="BG49" i="10"/>
  <c r="BG57" i="10" s="1"/>
  <c r="BG55" i="10"/>
  <c r="BG59" i="10" s="1"/>
  <c r="BG42" i="10"/>
  <c r="BG58" i="10" s="1"/>
  <c r="BG10" i="10" s="1"/>
  <c r="BI35" i="10" l="1"/>
  <c r="BH55" i="10"/>
  <c r="BH59" i="10" s="1"/>
  <c r="BH49" i="10"/>
  <c r="BH57" i="10" s="1"/>
  <c r="BH42" i="10"/>
  <c r="BH58" i="10" s="1"/>
  <c r="BH10" i="10" s="1"/>
  <c r="BJ35" i="10" l="1"/>
  <c r="BI49" i="10"/>
  <c r="BI57" i="10" s="1"/>
  <c r="BI55" i="10"/>
  <c r="BI59" i="10" s="1"/>
  <c r="BI42" i="10"/>
  <c r="BI58" i="10" s="1"/>
  <c r="BI10" i="10" s="1"/>
  <c r="BK35" i="10" l="1"/>
  <c r="BJ49" i="10"/>
  <c r="BJ57" i="10" s="1"/>
  <c r="BJ55" i="10"/>
  <c r="BJ59" i="10" s="1"/>
  <c r="BJ42" i="10"/>
  <c r="BJ58" i="10" s="1"/>
  <c r="BJ10" i="10" s="1"/>
  <c r="BL35" i="10" l="1"/>
  <c r="BK55" i="10"/>
  <c r="BK59" i="10" s="1"/>
  <c r="BK49" i="10"/>
  <c r="BK57" i="10" s="1"/>
  <c r="BK42" i="10"/>
  <c r="BK58" i="10" s="1"/>
  <c r="BK10" i="10" s="1"/>
  <c r="BM35" i="10" l="1"/>
  <c r="BL55" i="10"/>
  <c r="BL59" i="10" s="1"/>
  <c r="BL49" i="10"/>
  <c r="BL57" i="10" s="1"/>
  <c r="BL42" i="10"/>
  <c r="BL58" i="10" s="1"/>
  <c r="BL10" i="10" s="1"/>
  <c r="BN35" i="10" l="1"/>
  <c r="BM49" i="10"/>
  <c r="BM57" i="10" s="1"/>
  <c r="BM55" i="10"/>
  <c r="BM59" i="10" s="1"/>
  <c r="BM42" i="10"/>
  <c r="BM58" i="10" s="1"/>
  <c r="BM10" i="10" s="1"/>
  <c r="BO35" i="10" l="1"/>
  <c r="BN55" i="10"/>
  <c r="BN59" i="10" s="1"/>
  <c r="BN49" i="10"/>
  <c r="BN57" i="10" s="1"/>
  <c r="BN42" i="10"/>
  <c r="BN58" i="10" s="1"/>
  <c r="BN10" i="10" s="1"/>
  <c r="BP35" i="10" l="1"/>
  <c r="BO49" i="10"/>
  <c r="BO57" i="10" s="1"/>
  <c r="BO55" i="10"/>
  <c r="BO59" i="10" s="1"/>
  <c r="BO42" i="10"/>
  <c r="BO58" i="10" s="1"/>
  <c r="BO10" i="10" s="1"/>
  <c r="BQ35" i="10" l="1"/>
  <c r="BP55" i="10"/>
  <c r="BP59" i="10" s="1"/>
  <c r="BP49" i="10"/>
  <c r="BP57" i="10" s="1"/>
  <c r="BP42" i="10"/>
  <c r="BP58" i="10" s="1"/>
  <c r="BP10" i="10" s="1"/>
  <c r="BR35" i="10" l="1"/>
  <c r="BQ49" i="10"/>
  <c r="BQ57" i="10" s="1"/>
  <c r="BQ55" i="10"/>
  <c r="BQ59" i="10" s="1"/>
  <c r="BQ42" i="10"/>
  <c r="BQ58" i="10" s="1"/>
  <c r="BQ10" i="10" s="1"/>
  <c r="BS35" i="10" l="1"/>
  <c r="BR49" i="10"/>
  <c r="BR57" i="10" s="1"/>
  <c r="BR55" i="10"/>
  <c r="BR59" i="10" s="1"/>
  <c r="BR42" i="10"/>
  <c r="BR58" i="10" s="1"/>
  <c r="BR10" i="10" s="1"/>
  <c r="BS55" i="10" l="1"/>
  <c r="BS59" i="10" s="1"/>
  <c r="BS49" i="10"/>
  <c r="BS57" i="10" s="1"/>
  <c r="BS42" i="10"/>
  <c r="BS58" i="10" s="1"/>
  <c r="BS10" i="10" s="1"/>
  <c r="BT35" i="10"/>
  <c r="BU35" i="10" l="1"/>
  <c r="BT55" i="10"/>
  <c r="BT59" i="10" s="1"/>
  <c r="BT49" i="10"/>
  <c r="BT57" i="10" s="1"/>
  <c r="BT42" i="10"/>
  <c r="BT58" i="10" s="1"/>
  <c r="BT10" i="10" s="1"/>
  <c r="BV35" i="10" l="1"/>
  <c r="BU49" i="10"/>
  <c r="BU57" i="10" s="1"/>
  <c r="BU55" i="10"/>
  <c r="BU59" i="10" s="1"/>
  <c r="BU42" i="10"/>
  <c r="BU58" i="10" s="1"/>
  <c r="BU10" i="10" s="1"/>
  <c r="BW35" i="10" l="1"/>
  <c r="BV55" i="10"/>
  <c r="BV59" i="10" s="1"/>
  <c r="BV49" i="10"/>
  <c r="BV57" i="10" s="1"/>
  <c r="BV42" i="10"/>
  <c r="BV58" i="10" s="1"/>
  <c r="BV10" i="10" s="1"/>
  <c r="BX35" i="10" l="1"/>
  <c r="BW55" i="10"/>
  <c r="BW59" i="10" s="1"/>
  <c r="BW49" i="10"/>
  <c r="BW57" i="10" s="1"/>
  <c r="BW42" i="10"/>
  <c r="BW58" i="10" s="1"/>
  <c r="BW10" i="10" s="1"/>
  <c r="BY35" i="10" l="1"/>
  <c r="BX49" i="10"/>
  <c r="BX57" i="10" s="1"/>
  <c r="BX55" i="10"/>
  <c r="BX59" i="10" s="1"/>
  <c r="BX42" i="10"/>
  <c r="BX58" i="10" s="1"/>
  <c r="BX10" i="10" s="1"/>
  <c r="BZ35" i="10" l="1"/>
  <c r="BY49" i="10"/>
  <c r="BY57" i="10" s="1"/>
  <c r="BY55" i="10"/>
  <c r="BY59" i="10" s="1"/>
  <c r="BY42" i="10"/>
  <c r="BY58" i="10" s="1"/>
  <c r="BY10" i="10" s="1"/>
  <c r="CA35" i="10" l="1"/>
  <c r="BZ55" i="10"/>
  <c r="BZ59" i="10" s="1"/>
  <c r="BZ49" i="10"/>
  <c r="BZ57" i="10" s="1"/>
  <c r="BZ42" i="10"/>
  <c r="BZ58" i="10" s="1"/>
  <c r="BZ10" i="10" s="1"/>
  <c r="CB35" i="10" l="1"/>
  <c r="CA55" i="10"/>
  <c r="CA59" i="10" s="1"/>
  <c r="CA49" i="10"/>
  <c r="CA57" i="10" s="1"/>
  <c r="CA42" i="10"/>
  <c r="CA58" i="10" s="1"/>
  <c r="CA10" i="10" s="1"/>
  <c r="CC35" i="10" l="1"/>
  <c r="CB55" i="10"/>
  <c r="CB59" i="10" s="1"/>
  <c r="CB49" i="10"/>
  <c r="CB57" i="10" s="1"/>
  <c r="CB42" i="10"/>
  <c r="CB58" i="10" s="1"/>
  <c r="CB10" i="10" s="1"/>
  <c r="CD35" i="10" l="1"/>
  <c r="CC55" i="10"/>
  <c r="CC59" i="10" s="1"/>
  <c r="CC49" i="10"/>
  <c r="CC57" i="10" s="1"/>
  <c r="CC42" i="10"/>
  <c r="CC58" i="10" s="1"/>
  <c r="CC10" i="10" s="1"/>
  <c r="CE35" i="10" l="1"/>
  <c r="CD49" i="10"/>
  <c r="CD57" i="10" s="1"/>
  <c r="CD55" i="10"/>
  <c r="CD59" i="10" s="1"/>
  <c r="CD42" i="10"/>
  <c r="CD58" i="10" s="1"/>
  <c r="CD10" i="10" s="1"/>
  <c r="CF35" i="10" l="1"/>
  <c r="CE55" i="10"/>
  <c r="CE59" i="10" s="1"/>
  <c r="CE49" i="10"/>
  <c r="CE57" i="10" s="1"/>
  <c r="CE42" i="10"/>
  <c r="CE58" i="10" s="1"/>
  <c r="CE10" i="10" s="1"/>
  <c r="CG35" i="10" l="1"/>
  <c r="CF49" i="10"/>
  <c r="CF57" i="10" s="1"/>
  <c r="CF55" i="10"/>
  <c r="CF59" i="10" s="1"/>
  <c r="CF42" i="10"/>
  <c r="CF58" i="10" s="1"/>
  <c r="CF10" i="10" s="1"/>
  <c r="CH35" i="10" l="1"/>
  <c r="CG55" i="10"/>
  <c r="CG59" i="10" s="1"/>
  <c r="CG49" i="10"/>
  <c r="CG57" i="10" s="1"/>
  <c r="CG42" i="10"/>
  <c r="CG58" i="10" s="1"/>
  <c r="CG10" i="10" s="1"/>
  <c r="CI35" i="10" l="1"/>
  <c r="CH49" i="10"/>
  <c r="CH57" i="10" s="1"/>
  <c r="CH55" i="10"/>
  <c r="CH59" i="10" s="1"/>
  <c r="CH42" i="10"/>
  <c r="CH58" i="10" s="1"/>
  <c r="CH10" i="10" s="1"/>
  <c r="CJ35" i="10" l="1"/>
  <c r="CI55" i="10"/>
  <c r="CI59" i="10" s="1"/>
  <c r="CI49" i="10"/>
  <c r="CI57" i="10" s="1"/>
  <c r="CI42" i="10"/>
  <c r="CI58" i="10" s="1"/>
  <c r="CI10" i="10" s="1"/>
  <c r="CK35" i="10" l="1"/>
  <c r="CJ49" i="10"/>
  <c r="CJ57" i="10" s="1"/>
  <c r="CJ55" i="10"/>
  <c r="CJ59" i="10" s="1"/>
  <c r="CJ42" i="10"/>
  <c r="CJ58" i="10" s="1"/>
  <c r="CJ10" i="10" s="1"/>
  <c r="CL35" i="10" l="1"/>
  <c r="CK49" i="10"/>
  <c r="CK57" i="10" s="1"/>
  <c r="CK55" i="10"/>
  <c r="CK59" i="10" s="1"/>
  <c r="CK42" i="10"/>
  <c r="CK58" i="10" s="1"/>
  <c r="CK10" i="10" s="1"/>
  <c r="CM35" i="10" l="1"/>
  <c r="CL55" i="10"/>
  <c r="CL59" i="10" s="1"/>
  <c r="CL49" i="10"/>
  <c r="CL57" i="10" s="1"/>
  <c r="CL42" i="10"/>
  <c r="CL58" i="10" s="1"/>
  <c r="CL10" i="10" s="1"/>
  <c r="CN35" i="10" l="1"/>
  <c r="CM55" i="10"/>
  <c r="CM59" i="10" s="1"/>
  <c r="CM49" i="10"/>
  <c r="CM57" i="10" s="1"/>
  <c r="CM42" i="10"/>
  <c r="CM58" i="10" s="1"/>
  <c r="CM10" i="10" s="1"/>
  <c r="CO35" i="10" l="1"/>
  <c r="CN55" i="10"/>
  <c r="CN59" i="10" s="1"/>
  <c r="CN49" i="10"/>
  <c r="CN57" i="10" s="1"/>
  <c r="CN42" i="10"/>
  <c r="CN58" i="10" s="1"/>
  <c r="CN10" i="10" s="1"/>
  <c r="CP35" i="10" l="1"/>
  <c r="CO49" i="10"/>
  <c r="CO57" i="10" s="1"/>
  <c r="CO55" i="10"/>
  <c r="CO59" i="10" s="1"/>
  <c r="CO42" i="10"/>
  <c r="CO58" i="10" s="1"/>
  <c r="CO10" i="10" s="1"/>
  <c r="CQ35" i="10" l="1"/>
  <c r="CP55" i="10"/>
  <c r="CP59" i="10" s="1"/>
  <c r="CP49" i="10"/>
  <c r="CP57" i="10" s="1"/>
  <c r="CP42" i="10"/>
  <c r="CP58" i="10" s="1"/>
  <c r="CP10" i="10" s="1"/>
  <c r="CR35" i="10" l="1"/>
  <c r="CQ55" i="10"/>
  <c r="CQ59" i="10" s="1"/>
  <c r="CQ49" i="10"/>
  <c r="CQ57" i="10" s="1"/>
  <c r="CQ42" i="10"/>
  <c r="CQ58" i="10" s="1"/>
  <c r="CQ10" i="10" s="1"/>
  <c r="CS35" i="10" l="1"/>
  <c r="CR55" i="10"/>
  <c r="CR59" i="10" s="1"/>
  <c r="CR49" i="10"/>
  <c r="CR57" i="10" s="1"/>
  <c r="CR42" i="10"/>
  <c r="CR58" i="10" s="1"/>
  <c r="CR10" i="10" s="1"/>
  <c r="CT35" i="10" l="1"/>
  <c r="CS49" i="10"/>
  <c r="CS57" i="10" s="1"/>
  <c r="CS55" i="10"/>
  <c r="CS59" i="10" s="1"/>
  <c r="CS42" i="10"/>
  <c r="CS58" i="10" s="1"/>
  <c r="CS10" i="10" s="1"/>
  <c r="CU35" i="10" l="1"/>
  <c r="CT49" i="10"/>
  <c r="CT57" i="10" s="1"/>
  <c r="CT55" i="10"/>
  <c r="CT59" i="10" s="1"/>
  <c r="CT42" i="10"/>
  <c r="CT58" i="10" s="1"/>
  <c r="CT10" i="10" s="1"/>
  <c r="CV35" i="10" l="1"/>
  <c r="CU55" i="10"/>
  <c r="CU59" i="10" s="1"/>
  <c r="CU49" i="10"/>
  <c r="CU57" i="10" s="1"/>
  <c r="CU42" i="10"/>
  <c r="CU58" i="10" s="1"/>
  <c r="CU10" i="10" s="1"/>
  <c r="CW35" i="10" l="1"/>
  <c r="CV49" i="10"/>
  <c r="CV57" i="10" s="1"/>
  <c r="CV55" i="10"/>
  <c r="CV59" i="10" s="1"/>
  <c r="CV42" i="10"/>
  <c r="CV58" i="10" s="1"/>
  <c r="CV10" i="10" s="1"/>
  <c r="CX35" i="10" l="1"/>
  <c r="CW55" i="10"/>
  <c r="CW59" i="10" s="1"/>
  <c r="CW49" i="10"/>
  <c r="CW57" i="10" s="1"/>
  <c r="CW42" i="10"/>
  <c r="CW58" i="10" s="1"/>
  <c r="CW10" i="10" s="1"/>
  <c r="CY35" i="10" l="1"/>
  <c r="CX49" i="10"/>
  <c r="CX57" i="10" s="1"/>
  <c r="CX55" i="10"/>
  <c r="CX59" i="10" s="1"/>
  <c r="CX42" i="10"/>
  <c r="CX58" i="10" s="1"/>
  <c r="CX10" i="10" s="1"/>
  <c r="CZ35" i="10" l="1"/>
  <c r="CY55" i="10"/>
  <c r="CY59" i="10" s="1"/>
  <c r="CY49" i="10"/>
  <c r="CY57" i="10" s="1"/>
  <c r="CY42" i="10"/>
  <c r="CY58" i="10" s="1"/>
  <c r="CY10" i="10" s="1"/>
  <c r="DA35" i="10" l="1"/>
  <c r="CZ55" i="10"/>
  <c r="CZ59" i="10" s="1"/>
  <c r="CZ49" i="10"/>
  <c r="CZ57" i="10" s="1"/>
  <c r="CZ42" i="10"/>
  <c r="CZ58" i="10" s="1"/>
  <c r="CZ10" i="10" s="1"/>
  <c r="DB35" i="10" l="1"/>
  <c r="DC35" i="10" s="1"/>
  <c r="DA49" i="10"/>
  <c r="DA57" i="10" s="1"/>
  <c r="DA55" i="10"/>
  <c r="DA59" i="10" s="1"/>
  <c r="DA42" i="10"/>
  <c r="DA58" i="10" s="1"/>
  <c r="DA10" i="10" s="1"/>
  <c r="DD35" i="10" l="1"/>
  <c r="DC42" i="10"/>
  <c r="DC58" i="10" s="1"/>
  <c r="DC10" i="10" s="1"/>
  <c r="DC49" i="10"/>
  <c r="DC57" i="10" s="1"/>
  <c r="DC55" i="10"/>
  <c r="DC59" i="10" s="1"/>
  <c r="DB49" i="10"/>
  <c r="DB57" i="10" s="1"/>
  <c r="DB55" i="10"/>
  <c r="DB59" i="10" s="1"/>
  <c r="DB42" i="10"/>
  <c r="DB58" i="10" s="1"/>
  <c r="DB10" i="10" s="1"/>
  <c r="DE35" i="10" l="1"/>
  <c r="DD42" i="10"/>
  <c r="DD58" i="10" s="1"/>
  <c r="DD10" i="10" s="1"/>
  <c r="DD49" i="10"/>
  <c r="DD57" i="10" s="1"/>
  <c r="DD55" i="10"/>
  <c r="DD59" i="10" s="1"/>
  <c r="DF35" i="10" l="1"/>
  <c r="DE42" i="10"/>
  <c r="DE58" i="10" s="1"/>
  <c r="DE10" i="10" s="1"/>
  <c r="DE49" i="10"/>
  <c r="DE57" i="10" s="1"/>
  <c r="DE55" i="10"/>
  <c r="DE59" i="10" s="1"/>
  <c r="DG35" i="10" l="1"/>
  <c r="DF42" i="10"/>
  <c r="DF58" i="10" s="1"/>
  <c r="DF10" i="10" s="1"/>
  <c r="DF49" i="10"/>
  <c r="DF57" i="10" s="1"/>
  <c r="DF55" i="10"/>
  <c r="DF59" i="10" s="1"/>
  <c r="DH35" i="10" l="1"/>
  <c r="DG42" i="10"/>
  <c r="DG58" i="10" s="1"/>
  <c r="DG10" i="10" s="1"/>
  <c r="DG49" i="10"/>
  <c r="DG57" i="10" s="1"/>
  <c r="DG55" i="10"/>
  <c r="DG59" i="10" s="1"/>
  <c r="DI35" i="10" l="1"/>
  <c r="DH42" i="10"/>
  <c r="DH58" i="10" s="1"/>
  <c r="DH10" i="10" s="1"/>
  <c r="DH49" i="10"/>
  <c r="DH57" i="10" s="1"/>
  <c r="DH55" i="10"/>
  <c r="DH59" i="10" s="1"/>
  <c r="DJ35" i="10" l="1"/>
  <c r="DI42" i="10"/>
  <c r="DI58" i="10" s="1"/>
  <c r="DI10" i="10" s="1"/>
  <c r="DI49" i="10"/>
  <c r="DI57" i="10" s="1"/>
  <c r="DI55" i="10"/>
  <c r="DI59" i="10" s="1"/>
  <c r="DK35" i="10" l="1"/>
  <c r="DJ42" i="10"/>
  <c r="DJ58" i="10" s="1"/>
  <c r="DJ10" i="10" s="1"/>
  <c r="DJ49" i="10"/>
  <c r="DJ57" i="10" s="1"/>
  <c r="DJ55" i="10"/>
  <c r="DJ59" i="10" s="1"/>
  <c r="DL35" i="10" l="1"/>
  <c r="DK55" i="10"/>
  <c r="DK59" i="10" s="1"/>
  <c r="DK42" i="10"/>
  <c r="DK58" i="10" s="1"/>
  <c r="DK10" i="10" s="1"/>
  <c r="DK49" i="10"/>
  <c r="DK57" i="10" s="1"/>
  <c r="DM35" i="10" l="1"/>
  <c r="DL42" i="10"/>
  <c r="DL58" i="10" s="1"/>
  <c r="DL10" i="10" s="1"/>
  <c r="DL55" i="10"/>
  <c r="DL59" i="10" s="1"/>
  <c r="DL49" i="10"/>
  <c r="DL57" i="10" s="1"/>
  <c r="DN35" i="10" l="1"/>
  <c r="DM42" i="10"/>
  <c r="DM58" i="10" s="1"/>
  <c r="DM10" i="10" s="1"/>
  <c r="DM49" i="10"/>
  <c r="DM57" i="10" s="1"/>
  <c r="DM55" i="10"/>
  <c r="DM59" i="10" s="1"/>
  <c r="DO35" i="10" l="1"/>
  <c r="DN49" i="10"/>
  <c r="DN57" i="10" s="1"/>
  <c r="DN42" i="10"/>
  <c r="DN58" i="10" s="1"/>
  <c r="DN10" i="10" s="1"/>
  <c r="DN55" i="10"/>
  <c r="DN59" i="10" s="1"/>
  <c r="DP35" i="10" l="1"/>
  <c r="DO49" i="10"/>
  <c r="DO57" i="10" s="1"/>
  <c r="DO42" i="10"/>
  <c r="DO58" i="10" s="1"/>
  <c r="DO10" i="10" s="1"/>
  <c r="DO55" i="10"/>
  <c r="DO59" i="10" s="1"/>
  <c r="DQ35" i="10" l="1"/>
  <c r="DP55" i="10"/>
  <c r="DP59" i="10" s="1"/>
  <c r="DP49" i="10"/>
  <c r="DP57" i="10" s="1"/>
  <c r="DP42" i="10"/>
  <c r="DP58" i="10" s="1"/>
  <c r="DP10" i="10" s="1"/>
  <c r="DR35" i="10" l="1"/>
  <c r="DQ55" i="10"/>
  <c r="DQ59" i="10" s="1"/>
  <c r="DQ49" i="10"/>
  <c r="DQ57" i="10" s="1"/>
  <c r="DQ42" i="10"/>
  <c r="DQ58" i="10" s="1"/>
  <c r="DQ10" i="10" s="1"/>
  <c r="DS35" i="10" l="1"/>
  <c r="DR55" i="10"/>
  <c r="DR59" i="10" s="1"/>
  <c r="DR49" i="10"/>
  <c r="DR57" i="10" s="1"/>
  <c r="DR42" i="10"/>
  <c r="DR58" i="10" s="1"/>
  <c r="DR10" i="10" s="1"/>
  <c r="DT35" i="10" l="1"/>
  <c r="DS55" i="10"/>
  <c r="DS59" i="10" s="1"/>
  <c r="DS49" i="10"/>
  <c r="DS57" i="10" s="1"/>
  <c r="DS42" i="10"/>
  <c r="DS58" i="10" s="1"/>
  <c r="DS10" i="10" s="1"/>
  <c r="DU35" i="10" l="1"/>
  <c r="DT55" i="10"/>
  <c r="DT59" i="10" s="1"/>
  <c r="DT49" i="10"/>
  <c r="DT57" i="10" s="1"/>
  <c r="DT42" i="10"/>
  <c r="DT58" i="10" s="1"/>
  <c r="DT10" i="10" s="1"/>
  <c r="DV35" i="10" l="1"/>
  <c r="DU55" i="10"/>
  <c r="DU59" i="10" s="1"/>
  <c r="DU49" i="10"/>
  <c r="DU57" i="10" s="1"/>
  <c r="DU42" i="10"/>
  <c r="DU58" i="10" s="1"/>
  <c r="DU10" i="10" s="1"/>
  <c r="DW35" i="10" l="1"/>
  <c r="DV55" i="10"/>
  <c r="DV59" i="10" s="1"/>
  <c r="DV49" i="10"/>
  <c r="DV57" i="10" s="1"/>
  <c r="DV42" i="10"/>
  <c r="DV58" i="10" s="1"/>
  <c r="DV10" i="10" s="1"/>
  <c r="DX35" i="10" l="1"/>
  <c r="DW55" i="10"/>
  <c r="DW59" i="10" s="1"/>
  <c r="DW49" i="10"/>
  <c r="DW57" i="10" s="1"/>
  <c r="DW42" i="10"/>
  <c r="DW58" i="10" s="1"/>
  <c r="DW10" i="10" s="1"/>
  <c r="DY35" i="10" l="1"/>
  <c r="DX55" i="10"/>
  <c r="DX59" i="10" s="1"/>
  <c r="DX49" i="10"/>
  <c r="DX57" i="10" s="1"/>
  <c r="DX42" i="10"/>
  <c r="DX58" i="10" s="1"/>
  <c r="DX10" i="10" s="1"/>
  <c r="DZ35" i="10" l="1"/>
  <c r="DY55" i="10"/>
  <c r="DY59" i="10" s="1"/>
  <c r="DY49" i="10"/>
  <c r="DY57" i="10" s="1"/>
  <c r="DY42" i="10"/>
  <c r="DY58" i="10" s="1"/>
  <c r="DY10" i="10" s="1"/>
  <c r="EA35" i="10" l="1"/>
  <c r="DZ55" i="10"/>
  <c r="DZ59" i="10" s="1"/>
  <c r="DZ42" i="10"/>
  <c r="DZ58" i="10" s="1"/>
  <c r="DZ10" i="10" s="1"/>
  <c r="DZ49" i="10"/>
  <c r="DZ57" i="10" s="1"/>
  <c r="EB35" i="10" l="1"/>
  <c r="EA42" i="10"/>
  <c r="EA58" i="10" s="1"/>
  <c r="EA10" i="10" s="1"/>
  <c r="EA55" i="10"/>
  <c r="EA59" i="10" s="1"/>
  <c r="EA49" i="10"/>
  <c r="EA57" i="10" s="1"/>
  <c r="EC35" i="10" l="1"/>
  <c r="EB42" i="10"/>
  <c r="EB58" i="10" s="1"/>
  <c r="EB10" i="10" s="1"/>
  <c r="EB55" i="10"/>
  <c r="EB59" i="10" s="1"/>
  <c r="EB49" i="10"/>
  <c r="EB57" i="10" s="1"/>
  <c r="ED35" i="10" l="1"/>
  <c r="EC42" i="10"/>
  <c r="EC58" i="10" s="1"/>
  <c r="EC10" i="10" s="1"/>
  <c r="EC49" i="10"/>
  <c r="EC57" i="10" s="1"/>
  <c r="EC55" i="10"/>
  <c r="EC59" i="10" s="1"/>
  <c r="EE35" i="10" l="1"/>
  <c r="ED49" i="10"/>
  <c r="ED57" i="10" s="1"/>
  <c r="ED42" i="10"/>
  <c r="ED58" i="10" s="1"/>
  <c r="ED10" i="10" s="1"/>
  <c r="ED55" i="10"/>
  <c r="ED59" i="10" s="1"/>
  <c r="EF35" i="10" l="1"/>
  <c r="EE49" i="10"/>
  <c r="EE57" i="10" s="1"/>
  <c r="EE42" i="10"/>
  <c r="EE58" i="10" s="1"/>
  <c r="EE10" i="10" s="1"/>
  <c r="EE55" i="10"/>
  <c r="EE59" i="10" s="1"/>
  <c r="EG35" i="10" l="1"/>
  <c r="EF55" i="10"/>
  <c r="EF59" i="10" s="1"/>
  <c r="EF49" i="10"/>
  <c r="EF57" i="10" s="1"/>
  <c r="EF42" i="10"/>
  <c r="EF58" i="10" s="1"/>
  <c r="EF10" i="10" s="1"/>
  <c r="EH35" i="10" l="1"/>
  <c r="EG55" i="10"/>
  <c r="EG59" i="10" s="1"/>
  <c r="EG49" i="10"/>
  <c r="EG57" i="10" s="1"/>
  <c r="EG42" i="10"/>
  <c r="EG58" i="10" s="1"/>
  <c r="EG10" i="10" s="1"/>
  <c r="EI35" i="10" l="1"/>
  <c r="EH55" i="10"/>
  <c r="EH59" i="10" s="1"/>
  <c r="EH49" i="10"/>
  <c r="EH57" i="10" s="1"/>
  <c r="EH42" i="10"/>
  <c r="EH58" i="10" s="1"/>
  <c r="EH10" i="10" s="1"/>
  <c r="EJ35" i="10" l="1"/>
  <c r="EI55" i="10"/>
  <c r="EI59" i="10" s="1"/>
  <c r="EI49" i="10"/>
  <c r="EI57" i="10" s="1"/>
  <c r="EI42" i="10"/>
  <c r="EI58" i="10" s="1"/>
  <c r="EI10" i="10" s="1"/>
  <c r="EK35" i="10" l="1"/>
  <c r="EJ55" i="10"/>
  <c r="EJ59" i="10" s="1"/>
  <c r="EJ49" i="10"/>
  <c r="EJ57" i="10" s="1"/>
  <c r="EJ42" i="10"/>
  <c r="EJ58" i="10" s="1"/>
  <c r="EJ10" i="10" s="1"/>
  <c r="EL35" i="10" l="1"/>
  <c r="EK55" i="10"/>
  <c r="EK59" i="10" s="1"/>
  <c r="EK49" i="10"/>
  <c r="EK57" i="10" s="1"/>
  <c r="EK42" i="10"/>
  <c r="EK58" i="10" s="1"/>
  <c r="EK10" i="10" s="1"/>
  <c r="EM35" i="10" l="1"/>
  <c r="EL55" i="10"/>
  <c r="EL59" i="10" s="1"/>
  <c r="EL49" i="10"/>
  <c r="EL57" i="10" s="1"/>
  <c r="EL42" i="10"/>
  <c r="EL58" i="10" s="1"/>
  <c r="EL10" i="10" s="1"/>
  <c r="EN35" i="10" l="1"/>
  <c r="EM55" i="10"/>
  <c r="EM59" i="10" s="1"/>
  <c r="EM49" i="10"/>
  <c r="EM57" i="10" s="1"/>
  <c r="EM42" i="10"/>
  <c r="EM58" i="10" s="1"/>
  <c r="EM10" i="10" s="1"/>
  <c r="EO35" i="10" l="1"/>
  <c r="EN55" i="10"/>
  <c r="EN59" i="10" s="1"/>
  <c r="EN49" i="10"/>
  <c r="EN57" i="10" s="1"/>
  <c r="EN42" i="10"/>
  <c r="EN58" i="10" s="1"/>
  <c r="EN10" i="10" s="1"/>
  <c r="EP35" i="10" l="1"/>
  <c r="EO55" i="10"/>
  <c r="EO59" i="10" s="1"/>
  <c r="EO49" i="10"/>
  <c r="EO57" i="10" s="1"/>
  <c r="EO42" i="10"/>
  <c r="EO58" i="10" s="1"/>
  <c r="EO10" i="10" s="1"/>
  <c r="EQ35" i="10" l="1"/>
  <c r="EP55" i="10"/>
  <c r="EP59" i="10" s="1"/>
  <c r="EP49" i="10"/>
  <c r="EP57" i="10" s="1"/>
  <c r="EP42" i="10"/>
  <c r="EP58" i="10" s="1"/>
  <c r="EP10" i="10" s="1"/>
  <c r="ER35" i="10" l="1"/>
  <c r="EQ42" i="10"/>
  <c r="EQ58" i="10" s="1"/>
  <c r="EQ10" i="10" s="1"/>
  <c r="EQ49" i="10"/>
  <c r="EQ57" i="10" s="1"/>
  <c r="EQ55" i="10"/>
  <c r="EQ59" i="10" s="1"/>
  <c r="ES35" i="10" l="1"/>
  <c r="ER55" i="10"/>
  <c r="ER59" i="10" s="1"/>
  <c r="ER42" i="10"/>
  <c r="ER58" i="10" s="1"/>
  <c r="ER10" i="10" s="1"/>
  <c r="ER49" i="10"/>
  <c r="ER57" i="10" s="1"/>
  <c r="ET35" i="10" l="1"/>
  <c r="ES55" i="10"/>
  <c r="ES59" i="10" s="1"/>
  <c r="ES42" i="10"/>
  <c r="ES58" i="10" s="1"/>
  <c r="ES10" i="10" s="1"/>
  <c r="ES49" i="10"/>
  <c r="ES57" i="10" s="1"/>
  <c r="EU35" i="10" l="1"/>
  <c r="ET55" i="10"/>
  <c r="ET59" i="10" s="1"/>
  <c r="ET49" i="10"/>
  <c r="ET57" i="10" s="1"/>
  <c r="ET42" i="10"/>
  <c r="ET58" i="10" s="1"/>
  <c r="ET10" i="10" s="1"/>
  <c r="EV35" i="10" l="1"/>
  <c r="EU55" i="10"/>
  <c r="EU59" i="10" s="1"/>
  <c r="EU49" i="10"/>
  <c r="EU57" i="10" s="1"/>
  <c r="EU42" i="10"/>
  <c r="EU58" i="10" s="1"/>
  <c r="EU10" i="10" s="1"/>
  <c r="EW35" i="10" l="1"/>
  <c r="EV49" i="10"/>
  <c r="EV57" i="10" s="1"/>
  <c r="EV55" i="10"/>
  <c r="EV59" i="10" s="1"/>
  <c r="EV42" i="10"/>
  <c r="EV58" i="10" s="1"/>
  <c r="EV10" i="10" s="1"/>
  <c r="EX35" i="10" l="1"/>
  <c r="EW49" i="10"/>
  <c r="EW57" i="10" s="1"/>
  <c r="EW55" i="10"/>
  <c r="EW59" i="10" s="1"/>
  <c r="EW42" i="10"/>
  <c r="EW58" i="10" s="1"/>
  <c r="EW10" i="10" s="1"/>
  <c r="EY35" i="10" l="1"/>
  <c r="EX42" i="10"/>
  <c r="EX58" i="10" s="1"/>
  <c r="EX10" i="10" s="1"/>
  <c r="EX49" i="10"/>
  <c r="EX57" i="10" s="1"/>
  <c r="EX55" i="10"/>
  <c r="EX59" i="10" s="1"/>
  <c r="EY42" i="10" l="1"/>
  <c r="EY58" i="10" s="1"/>
  <c r="EY10" i="10" s="1"/>
  <c r="EY49" i="10"/>
  <c r="EY57" i="10" s="1"/>
  <c r="EY55" i="10"/>
  <c r="EY59" i="1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<sst xmlns="http://schemas.openxmlformats.org/spreadsheetml/2006/main" count="259" uniqueCount="144">
  <si>
    <t>Median</t>
  </si>
  <si>
    <t>Enter case interview into database</t>
  </si>
  <si>
    <t>Classify and prioritize contact list (high or low risk)</t>
  </si>
  <si>
    <t>Percentage of contacts that become symptomatic</t>
  </si>
  <si>
    <t>Enter information from contact interview into database</t>
  </si>
  <si>
    <t>Create full contact list (get personal information)</t>
  </si>
  <si>
    <t xml:space="preserve">Retrieve contact information for each contact </t>
  </si>
  <si>
    <t>Update contact status in database</t>
  </si>
  <si>
    <t>Follow-up period (days)</t>
  </si>
  <si>
    <t>Percentage of symptomatic contacts that require treatment</t>
  </si>
  <si>
    <t>Notification, consultation &amp; triage of symptomatic contact (mins)</t>
  </si>
  <si>
    <t>Stage</t>
  </si>
  <si>
    <t>Parameters by stage</t>
  </si>
  <si>
    <t>Contacts per case (from social distancing)</t>
  </si>
  <si>
    <t>Generic parameters</t>
  </si>
  <si>
    <t>Length of daily monitoring interview (mins)</t>
  </si>
  <si>
    <t>Time to update contact status in database (mins)</t>
  </si>
  <si>
    <t>Time to create contact list (mins)</t>
  </si>
  <si>
    <t>Time to retrieve information for each contact (mins)</t>
  </si>
  <si>
    <t>Length of case interview (mins)</t>
  </si>
  <si>
    <t>Case interview</t>
  </si>
  <si>
    <t>Contact notification</t>
  </si>
  <si>
    <t>Contact follow-up</t>
  </si>
  <si>
    <t>Contact testing</t>
  </si>
  <si>
    <t>Hours per case interview</t>
  </si>
  <si>
    <t>Hours per contact notification</t>
  </si>
  <si>
    <t>Hours per contact test</t>
  </si>
  <si>
    <t>Travel time for case interview (if face-to-face)</t>
  </si>
  <si>
    <t>Initial contact interview</t>
  </si>
  <si>
    <t>Travel time for initial contact interview (if face-to-face)</t>
  </si>
  <si>
    <t>Daily monitoring/contact follow-up</t>
  </si>
  <si>
    <t>Travel time for daily monitoring/contact follow-up (if face-to-face)</t>
  </si>
  <si>
    <t>Hours per contact follow-up</t>
  </si>
  <si>
    <t>Contact tracing</t>
  </si>
  <si>
    <t>Percentage</t>
  </si>
  <si>
    <t>Percentage interviews requiring travel (not by telephone)</t>
  </si>
  <si>
    <t>Model parameters</t>
  </si>
  <si>
    <t>Cases starting</t>
  </si>
  <si>
    <t>Cases ongoing</t>
  </si>
  <si>
    <t>Forward Planner</t>
  </si>
  <si>
    <t>Staff per day (day 1)</t>
  </si>
  <si>
    <t>Staff per day (day 2 on)</t>
  </si>
  <si>
    <t>Hrs per interview/Working hrs per day</t>
  </si>
  <si>
    <t>Hrs per contact test/Working hrs per day</t>
  </si>
  <si>
    <t>Hrs per notification/Working hrs per day x No of cases</t>
  </si>
  <si>
    <t>Hrs per follow-up/Working hrs per day x No of cases x % Followed-up</t>
  </si>
  <si>
    <t>Time to refer to care per symptomatic contact (mins)</t>
  </si>
  <si>
    <t>Min</t>
  </si>
  <si>
    <t>Max</t>
  </si>
  <si>
    <t>Calculations  - median</t>
  </si>
  <si>
    <t>Calculations - upper bounds</t>
  </si>
  <si>
    <t>Calculations - lower bounds</t>
  </si>
  <si>
    <t>Staff for starting cases</t>
  </si>
  <si>
    <t>Staff for ongoing cases</t>
  </si>
  <si>
    <t>Lower</t>
  </si>
  <si>
    <t>Upper</t>
  </si>
  <si>
    <t>Uncertainty</t>
  </si>
  <si>
    <t>Outbreak response</t>
  </si>
  <si>
    <t>Situation</t>
  </si>
  <si>
    <t>Policy options</t>
  </si>
  <si>
    <t>Symptom tracker</t>
  </si>
  <si>
    <t>Proximity tracking/tracing</t>
  </si>
  <si>
    <t xml:space="preserve">Contract tracers required </t>
  </si>
  <si>
    <t>Cases closing</t>
  </si>
  <si>
    <t>Required staff</t>
  </si>
  <si>
    <t>Time to classify each contact as high or low risk (mins)</t>
  </si>
  <si>
    <t>Time to enter interview from each contact into database (mins)</t>
  </si>
  <si>
    <t>Time to enter case interview into database (mins)</t>
  </si>
  <si>
    <t>Length of initial contact interview (mins)</t>
  </si>
  <si>
    <t>Staff for one case (Median)</t>
  </si>
  <si>
    <t>Use of Digital Tools</t>
  </si>
  <si>
    <t>High/Strong</t>
  </si>
  <si>
    <t>Staff per day</t>
  </si>
  <si>
    <t>Speed-up by percentage usage</t>
  </si>
  <si>
    <t>Summary</t>
  </si>
  <si>
    <t>Hours</t>
  </si>
  <si>
    <t>Staff adjusted</t>
  </si>
  <si>
    <t>Staff per day (day 2...)</t>
  </si>
  <si>
    <t>Case interview, Contact notification</t>
  </si>
  <si>
    <t>Contact follow-ups, Contact testing</t>
  </si>
  <si>
    <r>
      <t xml:space="preserve">Calculations for the </t>
    </r>
    <r>
      <rPr>
        <b/>
        <sz val="14"/>
        <color theme="1"/>
        <rFont val="Calibri"/>
        <family val="2"/>
      </rPr>
      <t>Contact tracing</t>
    </r>
    <r>
      <rPr>
        <sz val="14"/>
        <color theme="1"/>
        <rFont val="Calibri"/>
        <family val="2"/>
      </rPr>
      <t xml:space="preserve"> worksheet assume a steady state, that is new cases are the same for the duration of the follow-up. In this case the number of staff = Number of new cases (day 1 below) + (Duration of follow-up - 1) * Follow-up (day 2 below). The Duration - 1 allows for cases closing at the end of the follow-up period.
Calculations for the </t>
    </r>
    <r>
      <rPr>
        <b/>
        <sz val="14"/>
        <color theme="1"/>
        <rFont val="Calibri"/>
        <family val="2"/>
      </rPr>
      <t xml:space="preserve">Forward Planner </t>
    </r>
    <r>
      <rPr>
        <sz val="14"/>
        <color theme="1"/>
        <rFont val="Calibri"/>
        <family val="2"/>
      </rPr>
      <t>worksheet are based on the actual number of new cases over an eight-week time period, and the follow-up of ongoing cases until they close at the end of the contact tracing period.</t>
    </r>
  </si>
  <si>
    <t>As median but using the upper bounds of the parameters, where provided.</t>
  </si>
  <si>
    <t>As median but using the lower bounds of the parameters, where provided.</t>
  </si>
  <si>
    <t>Activity in minutes</t>
  </si>
  <si>
    <t>Proximity tracking</t>
  </si>
  <si>
    <t>No digital tools</t>
  </si>
  <si>
    <t>Cases per day</t>
  </si>
  <si>
    <t>Setting</t>
  </si>
  <si>
    <t>Parameters by digital tool</t>
  </si>
  <si>
    <t>Travel time for those contacts that are symptomatic to administer test</t>
  </si>
  <si>
    <t>Initial notification, consultation &amp; triage for symptomatic contacts</t>
  </si>
  <si>
    <t>Time for testing and referal to care (for those requiring hospitalization)</t>
  </si>
  <si>
    <t>Contacts per case</t>
  </si>
  <si>
    <t>Low/None</t>
  </si>
  <si>
    <t>Medium/Weak</t>
  </si>
  <si>
    <t>User Defined</t>
  </si>
  <si>
    <t>Number</t>
  </si>
  <si>
    <t>Average confirmed COVID-19 cases to track per day over follow-up period</t>
  </si>
  <si>
    <t>Medium/Weak social distancing, e.g. travel restrictions</t>
  </si>
  <si>
    <t>Low/None social distancing, e.g. advice only</t>
  </si>
  <si>
    <t>High/Strong, e.g. stay at home regulations</t>
  </si>
  <si>
    <t>Date</t>
  </si>
  <si>
    <t>Portugal</t>
  </si>
  <si>
    <t>United Kingdom</t>
  </si>
  <si>
    <t>Uzbekistan</t>
  </si>
  <si>
    <t>Armenia</t>
  </si>
  <si>
    <t>Kyrgyzstan</t>
  </si>
  <si>
    <t>Other 1</t>
  </si>
  <si>
    <t>Other 2</t>
  </si>
  <si>
    <t>Other 3</t>
  </si>
  <si>
    <t>Other 4</t>
  </si>
  <si>
    <t>Other 5</t>
  </si>
  <si>
    <t>Staff for one case (Lower)</t>
  </si>
  <si>
    <t>Staff for one case (Upper)</t>
  </si>
  <si>
    <t>Symptom tracking</t>
  </si>
  <si>
    <t>WHO Interim Guidance for Digital tools for COVID-19 contact tracing</t>
  </si>
  <si>
    <t>For further information on the types of digital tools see:</t>
  </si>
  <si>
    <t>Urban settings (minutes)</t>
  </si>
  <si>
    <t>Rural settings (minutes)</t>
  </si>
  <si>
    <t>Select data source -&gt;</t>
  </si>
  <si>
    <r>
      <t xml:space="preserve">This worksheet allows you to modify the model parameters. They should be adjusted to meet local circumstances if this is necessary. Otherwise they should be left unchanged.
</t>
    </r>
    <r>
      <rPr>
        <b/>
        <sz val="14"/>
        <rFont val="Calibri"/>
        <family val="2"/>
        <scheme val="minor"/>
      </rPr>
      <t xml:space="preserve">
Generic parameters </t>
    </r>
    <r>
      <rPr>
        <sz val="14"/>
        <rFont val="Calibri"/>
        <family val="2"/>
        <scheme val="minor"/>
      </rPr>
      <t xml:space="preserve">apply across the spreadsheet. The number of cases will depend on the nature of social distancing and public adherence. Travel times should be adjusted for the local travel situation.
</t>
    </r>
    <r>
      <rPr>
        <b/>
        <sz val="14"/>
        <rFont val="Calibri"/>
        <family val="2"/>
        <scheme val="minor"/>
      </rPr>
      <t>Parameters by stage</t>
    </r>
    <r>
      <rPr>
        <sz val="14"/>
        <rFont val="Calibri"/>
        <family val="2"/>
        <scheme val="minor"/>
      </rPr>
      <t xml:space="preserve"> have been set to typical values derived from the literature.</t>
    </r>
    <r>
      <rPr>
        <b/>
        <sz val="14"/>
        <rFont val="Calibri"/>
        <family val="2"/>
        <scheme val="minor"/>
      </rPr>
      <t xml:space="preserve">
Parameters by App</t>
    </r>
    <r>
      <rPr>
        <sz val="14"/>
        <rFont val="Calibri"/>
        <family val="2"/>
        <scheme val="minor"/>
      </rPr>
      <t xml:space="preserve"> allows for effciency improvements from using digital tools. Improvements from </t>
    </r>
    <r>
      <rPr>
        <b/>
        <sz val="14"/>
        <rFont val="Calibri"/>
        <family val="2"/>
        <scheme val="minor"/>
      </rPr>
      <t>Outbreak response</t>
    </r>
    <r>
      <rPr>
        <sz val="14"/>
        <rFont val="Calibri"/>
        <family val="2"/>
        <scheme val="minor"/>
      </rPr>
      <t xml:space="preserve"> tools</t>
    </r>
    <r>
      <rPr>
        <b/>
        <sz val="14"/>
        <rFont val="Calibri"/>
        <family val="2"/>
        <scheme val="minor"/>
      </rPr>
      <t xml:space="preserve"> </t>
    </r>
    <r>
      <rPr>
        <sz val="14"/>
        <rFont val="Calibri"/>
        <family val="2"/>
        <scheme val="minor"/>
      </rPr>
      <t xml:space="preserve">apply to the case interview, daily monitoring and initial contact notification. Improvements from </t>
    </r>
    <r>
      <rPr>
        <b/>
        <sz val="14"/>
        <rFont val="Calibri"/>
        <family val="2"/>
        <scheme val="minor"/>
      </rPr>
      <t>Proximity tracking/tracing</t>
    </r>
    <r>
      <rPr>
        <sz val="14"/>
        <rFont val="Calibri"/>
        <family val="2"/>
        <scheme val="minor"/>
      </rPr>
      <t xml:space="preserve"> apply to creating a contact list and retrieving information for each contact. </t>
    </r>
    <r>
      <rPr>
        <b/>
        <sz val="14"/>
        <rFont val="Calibri"/>
        <family val="2"/>
        <scheme val="minor"/>
      </rPr>
      <t xml:space="preserve">Symptom tracking </t>
    </r>
    <r>
      <rPr>
        <sz val="14"/>
        <rFont val="Calibri"/>
        <family val="2"/>
        <scheme val="minor"/>
      </rPr>
      <t>does not currently have any improvements set.</t>
    </r>
  </si>
  <si>
    <t>Percentage time that is for rural travel (0% is all urban)</t>
  </si>
  <si>
    <t>Column to return</t>
  </si>
  <si>
    <t>User defined contacts per case</t>
  </si>
  <si>
    <t>Percent contacts followed-up (Case interview done &amp; all contacts notified)</t>
  </si>
  <si>
    <t>Level of social distancing (Low, Medium, High, User defined) -&gt;</t>
  </si>
  <si>
    <t>Note: this text needs updating as the description isn't quite right</t>
  </si>
  <si>
    <t>Text updated</t>
  </si>
  <si>
    <t>Start date  -&gt;</t>
  </si>
  <si>
    <t>Multiplier for hours per working week (not used)</t>
  </si>
  <si>
    <t>Average working hours per day</t>
  </si>
  <si>
    <t>1. Percentage uncertainty</t>
  </si>
  <si>
    <t>2. Effect of social distancing (contacts per case)</t>
  </si>
  <si>
    <t>3. Travel time for interviews including return trip</t>
  </si>
  <si>
    <t>4. Identify</t>
  </si>
  <si>
    <t>5. Inform</t>
  </si>
  <si>
    <t>6. Manage and monitor</t>
  </si>
  <si>
    <t>7. Test and isolate</t>
  </si>
  <si>
    <t>7. Efficiency gain for same activity but done via online platform / tool</t>
  </si>
  <si>
    <t>Data</t>
  </si>
  <si>
    <t>Data source  -&gt;</t>
  </si>
  <si>
    <t xml:space="preserve">COVID-19 Contact Tracing Estimator </t>
  </si>
  <si>
    <r>
      <t xml:space="preserve">This worksheet calculates the staff required to monitor a specified number of confirmed COVID-19 cases, for one day. By steady state we mean that the number of cases arriving each day to contact trace has been the same for at least the length of the follow-up period. In this situation the number of cases arriving, and the number of cases finishing at the end of the follow-up period will reach an equilibrium. The number of staff required, using this estimate, represents the maximum that is likely to be needed. Start by setting the required number of COVID-19 cases to trace, and the level of social distancing. Contacts per case are predefined in the Parameters worksheet, or may be defined by the user.
A number of policy options can be investigated:
</t>
    </r>
    <r>
      <rPr>
        <b/>
        <sz val="14"/>
        <rFont val="Calibri (Body)"/>
      </rPr>
      <t>Follow-up period -</t>
    </r>
    <r>
      <rPr>
        <sz val="14"/>
        <rFont val="Calibri (Body)"/>
      </rPr>
      <t xml:space="preserve"> It is assumed that contacts are followed-up on a daily basis until this period finishes
</t>
    </r>
    <r>
      <rPr>
        <b/>
        <sz val="14"/>
        <rFont val="Calibri (Body)"/>
      </rPr>
      <t>Percentage of contacts followed-up</t>
    </r>
    <r>
      <rPr>
        <sz val="14"/>
        <rFont val="Calibri (Body)"/>
      </rPr>
      <t xml:space="preserve"> - The default is 100% which means that all contacts are followed-up.  If it is set to zero, then the initial case interview is completed, all contacts are notified, but these contacts are not followed up. It should only be reduced below 100% if there are insufficient resources.
</t>
    </r>
    <r>
      <rPr>
        <b/>
        <sz val="14"/>
        <rFont val="Calibri (Body)"/>
      </rPr>
      <t>Working hours per day</t>
    </r>
    <r>
      <rPr>
        <sz val="14"/>
        <rFont val="Calibri (Body)"/>
      </rPr>
      <t xml:space="preserve"> - this is assumed the same for all contract tracing staff.
A range of digital tools may be investigated. The default or baseline is no digital tools are in use. The following tools are supported:
</t>
    </r>
    <r>
      <rPr>
        <b/>
        <sz val="14"/>
        <rFont val="Calibri (Body)"/>
      </rPr>
      <t>Outbreak response</t>
    </r>
    <r>
      <rPr>
        <sz val="14"/>
        <rFont val="Calibri (Body)"/>
      </rPr>
      <t xml:space="preserve"> - Provides contact tracers with support for online survey, collecting &amp; storing data sources,  managing contact lists &amp; flagging action.
</t>
    </r>
    <r>
      <rPr>
        <b/>
        <sz val="14"/>
        <rFont val="Calibri (Body)"/>
      </rPr>
      <t>Symptom tracking</t>
    </r>
    <r>
      <rPr>
        <sz val="14"/>
        <rFont val="Calibri (Body)"/>
      </rPr>
      <t xml:space="preserve"> - An online tool for contacts to report their own symptoms.
</t>
    </r>
    <r>
      <rPr>
        <b/>
        <sz val="14"/>
        <rFont val="Calibri (Body)"/>
      </rPr>
      <t>Proximity tracking/tracing</t>
    </r>
    <r>
      <rPr>
        <sz val="14"/>
        <rFont val="Calibri (Body)"/>
      </rPr>
      <t xml:space="preserve"> - A mobile phone application with opt-in bluetooth digital tracking to aid contact tracing.
The above  tools can be used in combination, so setting each to 100% means all are in use at the same time. If the percentages are blank or zero, the baseline is used, i.e. telephone-based contact tracing.</t>
    </r>
  </si>
  <si>
    <r>
      <t>This worksheet calculates the staff required over a 16</t>
    </r>
    <r>
      <rPr>
        <sz val="14"/>
        <rFont val="Calibri"/>
        <family val="2"/>
      </rPr>
      <t xml:space="preserve">-week </t>
    </r>
    <r>
      <rPr>
        <sz val="14"/>
        <color theme="1"/>
        <rFont val="Calibri"/>
        <family val="2"/>
      </rPr>
      <t xml:space="preserve">period. Input is the number is new cases arriving each day for tracing. The contacts are followed-up for a specified number of days, after which the case is closed.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</si>
</sst>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000"/>
    <numFmt numFmtId="167" formatCode="dd/mm/yy;@"/>
    <numFmt numFmtId="168" formatCode="d/m/yy;@"/>
  </numFmts>
  <fonts count="25">
    <font>
      <sz val="14"/>
      <color theme="1"/>
      <name val="Calibri"/>
      <family val="2"/>
    </font>
    <font>
      <sz val="14"/>
      <color theme="0"/>
      <name val="Calibri"/>
      <family val="2"/>
    </font>
    <font>
      <b/>
      <sz val="24"/>
      <color theme="0"/>
      <name val="Calibri"/>
      <family val="2"/>
      <scheme val="minor"/>
    </font>
    <font>
      <sz val="14"/>
      <name val="Calibri"/>
      <family val="2"/>
      <scheme val="minor"/>
    </font>
    <font>
      <sz val="14"/>
      <color theme="1"/>
      <name val="Calibri"/>
      <family val="2"/>
      <scheme val="minor"/>
    </font>
    <font>
      <sz val="14"/>
      <color theme="0"/>
      <name val="Calibri"/>
      <family val="2"/>
      <scheme val="minor"/>
    </font>
    <font>
      <i/>
      <sz val="14"/>
      <color theme="1"/>
      <name val="Calibri"/>
      <family val="2"/>
    </font>
    <font>
      <b/>
      <sz val="14"/>
      <name val="Calibri"/>
      <family val="2"/>
      <scheme val="minor"/>
    </font>
    <font>
      <strike/>
      <sz val="14"/>
      <color theme="1"/>
      <name val="Calibri (Body)"/>
    </font>
    <font>
      <sz val="14"/>
      <name val="Calibri (Body)"/>
    </font>
    <font>
      <sz val="14"/>
      <color theme="1"/>
      <name val="Calibri (Body)"/>
    </font>
    <font>
      <sz val="14"/>
      <color theme="0"/>
      <name val="Calibri (Body)"/>
    </font>
    <font>
      <sz val="14"/>
      <name val="Calibri"/>
      <family val="2"/>
    </font>
    <font>
      <sz val="14"/>
      <color rgb="FF000000"/>
      <name val="Calibri"/>
      <family val="2"/>
    </font>
    <font>
      <sz val="14"/>
      <color rgb="FFFF0000"/>
      <name val="Calibri"/>
      <family val="2"/>
    </font>
    <font>
      <b/>
      <sz val="24"/>
      <color rgb="FFFFFFFF"/>
      <name val="Calibri"/>
      <family val="2"/>
    </font>
    <font>
      <b/>
      <sz val="14"/>
      <color theme="1"/>
      <name val="Calibri"/>
      <family val="2"/>
    </font>
    <font>
      <b/>
      <sz val="16"/>
      <color rgb="FF333333"/>
      <name val="Helvetica"/>
      <family val="2"/>
    </font>
    <font>
      <b/>
      <sz val="11"/>
      <color theme="1"/>
      <name val="Calibri"/>
      <family val="2"/>
      <scheme val="minor"/>
    </font>
    <font>
      <b/>
      <sz val="12"/>
      <color theme="1"/>
      <name val="Calibri"/>
      <family val="2"/>
    </font>
    <font>
      <sz val="12"/>
      <color theme="0"/>
      <name val="Calibri"/>
      <family val="2"/>
    </font>
    <font>
      <sz val="8"/>
      <name val="Calibri"/>
      <family val="2"/>
    </font>
    <font>
      <u/>
      <sz val="14"/>
      <color theme="10"/>
      <name val="Calibri"/>
      <family val="2"/>
    </font>
    <font>
      <sz val="14"/>
      <color theme="0" tint="-0.14999847407452621"/>
      <name val="Calibri"/>
      <family val="2"/>
    </font>
    <font>
      <b/>
      <sz val="14"/>
      <name val="Calibri (Body)"/>
    </font>
  </fonts>
  <fills count="10">
    <fill>
      <patternFill patternType="none"/>
    </fill>
    <fill>
      <patternFill patternType="gray125"/>
    </fill>
    <fill>
      <patternFill patternType="solid">
        <fgColor theme="1" tint="0.34998626667073579"/>
        <bgColor indexed="64"/>
      </patternFill>
    </fill>
    <fill>
      <patternFill patternType="solid">
        <fgColor rgb="FFC6E3D8"/>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595959"/>
        <bgColor rgb="FF000000"/>
      </patternFill>
    </fill>
    <fill>
      <patternFill patternType="solid">
        <fgColor rgb="FFC6E3D9"/>
        <bgColor indexed="64"/>
      </patternFill>
    </fill>
    <fill>
      <patternFill patternType="solid">
        <fgColor rgb="FFFEFFBE"/>
        <bgColor indexed="64"/>
      </patternFill>
    </fill>
    <fill>
      <patternFill patternType="solid">
        <fgColor rgb="FF0B97D7"/>
        <bgColor indexed="64"/>
      </patternFill>
    </fill>
  </fills>
  <borders count="25">
    <border>
      <left/>
      <right/>
      <top/>
      <bottom/>
      <diagonal/>
    </border>
    <border>
      <left style="thin">
        <color theme="0"/>
      </left>
      <right style="thin">
        <color theme="0"/>
      </right>
      <top style="thin">
        <color theme="1" tint="0.34998626667073579"/>
      </top>
      <bottom style="thin">
        <color theme="1" tint="0.34998626667073579"/>
      </bottom>
      <diagonal/>
    </border>
    <border>
      <left/>
      <right style="thin">
        <color theme="0"/>
      </right>
      <top/>
      <bottom/>
      <diagonal/>
    </border>
    <border>
      <left style="thin">
        <color theme="0"/>
      </left>
      <right style="thin">
        <color theme="0"/>
      </right>
      <top/>
      <bottom/>
      <diagonal/>
    </border>
    <border>
      <left/>
      <right/>
      <top style="thin">
        <color auto="1"/>
      </top>
      <bottom style="thin">
        <color auto="1"/>
      </bottom>
      <diagonal/>
    </border>
    <border>
      <left style="thin">
        <color theme="0"/>
      </left>
      <right style="thin">
        <color theme="0"/>
      </right>
      <top style="thin">
        <color auto="1"/>
      </top>
      <bottom style="thin">
        <color auto="1"/>
      </bottom>
      <diagonal/>
    </border>
    <border>
      <left/>
      <right/>
      <top style="thin">
        <color indexed="64"/>
      </top>
      <bottom style="thin">
        <color theme="1" tint="0.34998626667073579"/>
      </bottom>
      <diagonal/>
    </border>
    <border>
      <left/>
      <right/>
      <top/>
      <bottom style="thin">
        <color theme="1" tint="0.34998626667073579"/>
      </bottom>
      <diagonal/>
    </border>
    <border>
      <left/>
      <right/>
      <top/>
      <bottom style="thin">
        <color indexed="64"/>
      </bottom>
      <diagonal/>
    </border>
    <border>
      <left style="thin">
        <color theme="0"/>
      </left>
      <right/>
      <top/>
      <bottom/>
      <diagonal/>
    </border>
    <border>
      <left/>
      <right/>
      <top style="thin">
        <color theme="0"/>
      </top>
      <bottom/>
      <diagonal/>
    </border>
    <border>
      <left/>
      <right/>
      <top style="thin">
        <color auto="1"/>
      </top>
      <bottom/>
      <diagonal/>
    </border>
    <border>
      <left/>
      <right style="thin">
        <color theme="0"/>
      </right>
      <top style="thin">
        <color indexed="64"/>
      </top>
      <bottom/>
      <diagonal/>
    </border>
    <border>
      <left/>
      <right style="thin">
        <color theme="0"/>
      </right>
      <top style="thin">
        <color auto="1"/>
      </top>
      <bottom style="thin">
        <color auto="1"/>
      </bottom>
      <diagonal/>
    </border>
    <border>
      <left style="thin">
        <color theme="0"/>
      </left>
      <right/>
      <top style="thin">
        <color auto="1"/>
      </top>
      <bottom style="thin">
        <color auto="1"/>
      </bottom>
      <diagonal/>
    </border>
    <border>
      <left/>
      <right/>
      <top style="thin">
        <color theme="1"/>
      </top>
      <bottom style="thin">
        <color theme="1"/>
      </bottom>
      <diagonal/>
    </border>
    <border>
      <left/>
      <right/>
      <top style="thin">
        <color theme="1"/>
      </top>
      <bottom style="thin">
        <color indexed="64"/>
      </bottom>
      <diagonal/>
    </border>
    <border>
      <left style="thin">
        <color theme="0"/>
      </left>
      <right/>
      <top/>
      <bottom style="thin">
        <color indexed="64"/>
      </bottom>
      <diagonal/>
    </border>
    <border>
      <left/>
      <right style="thin">
        <color theme="0"/>
      </right>
      <top style="thin">
        <color theme="1" tint="0.34998626667073579"/>
      </top>
      <bottom/>
      <diagonal/>
    </border>
    <border>
      <left/>
      <right/>
      <top/>
      <bottom style="thin">
        <color theme="0"/>
      </bottom>
      <diagonal/>
    </border>
    <border>
      <left/>
      <right/>
      <top style="thin">
        <color theme="0"/>
      </top>
      <bottom style="thin">
        <color theme="0"/>
      </bottom>
      <diagonal/>
    </border>
    <border>
      <left style="thin">
        <color theme="0"/>
      </left>
      <right style="thin">
        <color theme="0"/>
      </right>
      <top style="thin">
        <color indexed="64"/>
      </top>
      <bottom style="thin">
        <color theme="1" tint="0.34998626667073579"/>
      </bottom>
      <diagonal/>
    </border>
    <border>
      <left/>
      <right/>
      <top/>
      <bottom style="thin">
        <color theme="1"/>
      </bottom>
      <diagonal/>
    </border>
    <border>
      <left/>
      <right style="thin">
        <color indexed="64"/>
      </right>
      <top style="thin">
        <color auto="1"/>
      </top>
      <bottom style="thin">
        <color auto="1"/>
      </bottom>
      <diagonal/>
    </border>
    <border>
      <left style="thin">
        <color theme="0"/>
      </left>
      <right style="thin">
        <color theme="0"/>
      </right>
      <top/>
      <bottom style="thin">
        <color indexed="64"/>
      </bottom>
      <diagonal/>
    </border>
  </borders>
  <cellStyleXfs count="2">
    <xf numFmtId="0" fontId="0" fillId="0" borderId="0"/>
    <xf numFmtId="0" fontId="22" fillId="0" borderId="0" applyNumberFormat="0" applyFill="0" applyBorder="0" applyAlignment="0" applyProtection="0"/>
  </cellStyleXfs>
  <cellXfs count="260">
    <xf numFmtId="0" fontId="0" fillId="0" borderId="0" xfId="0"/>
    <xf numFmtId="0" fontId="2" fillId="2" borderId="0" xfId="0" applyFont="1" applyFill="1" applyAlignment="1">
      <alignment vertical="center"/>
    </xf>
    <xf numFmtId="0" fontId="0" fillId="0" borderId="0" xfId="0" applyBorder="1" applyAlignment="1">
      <alignment vertical="center"/>
    </xf>
    <xf numFmtId="0" fontId="2" fillId="2" borderId="0" xfId="0" applyFont="1" applyFill="1" applyAlignment="1">
      <alignment horizontal="left" vertical="center"/>
    </xf>
    <xf numFmtId="0" fontId="0" fillId="0" borderId="0" xfId="0" applyAlignment="1">
      <alignment horizontal="left" vertical="center"/>
    </xf>
    <xf numFmtId="0" fontId="5" fillId="2" borderId="3" xfId="0" applyFont="1" applyFill="1" applyBorder="1" applyAlignment="1">
      <alignment horizontal="center" vertical="center" wrapText="1"/>
    </xf>
    <xf numFmtId="0" fontId="6" fillId="0" borderId="0" xfId="0" applyFont="1" applyAlignment="1">
      <alignment vertical="center"/>
    </xf>
    <xf numFmtId="164" fontId="3" fillId="4" borderId="1" xfId="0" applyNumberFormat="1" applyFont="1" applyFill="1" applyBorder="1" applyAlignment="1">
      <alignment horizontal="left" vertical="center"/>
    </xf>
    <xf numFmtId="0" fontId="0" fillId="0" borderId="0" xfId="0" applyAlignment="1">
      <alignment vertical="center"/>
    </xf>
    <xf numFmtId="0" fontId="8" fillId="0" borderId="0" xfId="0" applyFont="1" applyAlignment="1">
      <alignment vertical="center"/>
    </xf>
    <xf numFmtId="164" fontId="9" fillId="4" borderId="1" xfId="0" applyNumberFormat="1" applyFont="1" applyFill="1" applyBorder="1" applyAlignment="1">
      <alignment horizontal="left" vertical="center"/>
    </xf>
    <xf numFmtId="0" fontId="0" fillId="0" borderId="0" xfId="0" applyAlignment="1">
      <alignment horizontal="center" vertical="center"/>
    </xf>
    <xf numFmtId="0" fontId="10" fillId="0" borderId="0" xfId="0" applyFont="1" applyAlignment="1">
      <alignment vertical="center"/>
    </xf>
    <xf numFmtId="0" fontId="0" fillId="4" borderId="6" xfId="0" applyFont="1" applyFill="1" applyBorder="1" applyAlignment="1">
      <alignment vertical="center"/>
    </xf>
    <xf numFmtId="0" fontId="0" fillId="4" borderId="7" xfId="0" applyFont="1" applyFill="1" applyBorder="1" applyAlignment="1">
      <alignment vertical="center"/>
    </xf>
    <xf numFmtId="0" fontId="0" fillId="0" borderId="0" xfId="0" applyFont="1" applyAlignment="1">
      <alignment vertical="center"/>
    </xf>
    <xf numFmtId="0" fontId="0" fillId="0" borderId="4" xfId="0" applyFont="1" applyBorder="1" applyAlignment="1" applyProtection="1">
      <alignment horizontal="center" vertical="center"/>
      <protection locked="0"/>
    </xf>
    <xf numFmtId="9" fontId="0" fillId="0" borderId="4" xfId="0" applyNumberFormat="1" applyFont="1" applyBorder="1" applyAlignment="1" applyProtection="1">
      <alignment horizontal="center" vertical="center"/>
      <protection locked="0"/>
    </xf>
    <xf numFmtId="0" fontId="0" fillId="0" borderId="4" xfId="0" applyBorder="1" applyAlignment="1" applyProtection="1">
      <alignment horizontal="center" vertical="center"/>
      <protection locked="0"/>
    </xf>
    <xf numFmtId="3" fontId="0" fillId="0" borderId="0" xfId="0" applyNumberFormat="1" applyFont="1" applyAlignment="1">
      <alignment horizontal="center" vertical="center"/>
    </xf>
    <xf numFmtId="0" fontId="0" fillId="0" borderId="5" xfId="0" applyBorder="1" applyAlignment="1" applyProtection="1">
      <alignment horizontal="center" vertical="center"/>
      <protection locked="0"/>
    </xf>
    <xf numFmtId="0" fontId="1" fillId="2" borderId="2" xfId="0" applyFont="1" applyFill="1" applyBorder="1" applyAlignment="1">
      <alignment vertical="center"/>
    </xf>
    <xf numFmtId="0" fontId="3" fillId="0" borderId="0" xfId="0" applyFont="1" applyFill="1" applyAlignment="1">
      <alignment vertical="top" wrapText="1"/>
    </xf>
    <xf numFmtId="0" fontId="3" fillId="0" borderId="0" xfId="0" applyFont="1" applyFill="1" applyBorder="1" applyAlignment="1">
      <alignment vertical="top" wrapText="1"/>
    </xf>
    <xf numFmtId="3" fontId="0" fillId="4" borderId="4" xfId="0" applyNumberFormat="1" applyFont="1" applyFill="1" applyBorder="1" applyAlignment="1">
      <alignment horizontal="center" vertical="center"/>
    </xf>
    <xf numFmtId="0" fontId="0" fillId="4" borderId="8" xfId="0" applyFont="1" applyFill="1" applyBorder="1" applyAlignment="1">
      <alignment vertical="center"/>
    </xf>
    <xf numFmtId="0" fontId="5" fillId="2" borderId="3" xfId="0" applyFont="1" applyFill="1" applyBorder="1" applyAlignment="1">
      <alignment horizontal="left" vertical="center" wrapText="1"/>
    </xf>
    <xf numFmtId="0" fontId="0" fillId="4" borderId="0" xfId="0" applyFont="1" applyFill="1" applyBorder="1" applyAlignment="1">
      <alignment vertical="center"/>
    </xf>
    <xf numFmtId="0" fontId="5" fillId="2" borderId="9" xfId="0" applyFont="1" applyFill="1" applyBorder="1" applyAlignment="1">
      <alignment horizontal="center" vertical="center" wrapText="1"/>
    </xf>
    <xf numFmtId="0" fontId="0" fillId="4" borderId="4" xfId="0" applyFont="1" applyFill="1" applyBorder="1" applyAlignment="1">
      <alignment vertical="center"/>
    </xf>
    <xf numFmtId="164" fontId="3" fillId="4" borderId="4" xfId="0" applyNumberFormat="1" applyFont="1" applyFill="1" applyBorder="1" applyAlignment="1">
      <alignment horizontal="left" vertical="center"/>
    </xf>
    <xf numFmtId="165" fontId="0" fillId="0" borderId="8" xfId="0" applyNumberFormat="1" applyFont="1" applyBorder="1" applyAlignment="1" applyProtection="1">
      <alignment horizontal="center" vertical="center"/>
      <protection locked="0"/>
    </xf>
    <xf numFmtId="0" fontId="0" fillId="0" borderId="0" xfId="0" applyFont="1" applyAlignment="1">
      <alignment horizontal="center" vertical="center"/>
    </xf>
    <xf numFmtId="9" fontId="3" fillId="0" borderId="8" xfId="0" applyNumberFormat="1" applyFont="1"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protection locked="0"/>
    </xf>
    <xf numFmtId="0" fontId="0" fillId="0" borderId="0" xfId="0" applyFont="1" applyBorder="1" applyAlignment="1">
      <alignment vertical="center"/>
    </xf>
    <xf numFmtId="3" fontId="0" fillId="4" borderId="11" xfId="0" applyNumberFormat="1" applyFont="1" applyFill="1" applyBorder="1" applyAlignment="1">
      <alignment horizontal="center" vertical="center"/>
    </xf>
    <xf numFmtId="0" fontId="12" fillId="4" borderId="4" xfId="0" applyFont="1" applyFill="1" applyBorder="1" applyAlignment="1">
      <alignment vertical="center"/>
    </xf>
    <xf numFmtId="0" fontId="1" fillId="5" borderId="0" xfId="0" applyFont="1" applyFill="1" applyAlignment="1">
      <alignment vertical="center"/>
    </xf>
    <xf numFmtId="3" fontId="1" fillId="5" borderId="0" xfId="0" applyNumberFormat="1" applyFont="1" applyFill="1" applyAlignment="1">
      <alignment horizontal="center" vertical="center"/>
    </xf>
    <xf numFmtId="0" fontId="0" fillId="4" borderId="15" xfId="0" applyFont="1" applyFill="1" applyBorder="1" applyAlignment="1">
      <alignment vertical="center"/>
    </xf>
    <xf numFmtId="0" fontId="0" fillId="4" borderId="16" xfId="0" applyFont="1" applyFill="1" applyBorder="1" applyAlignment="1">
      <alignment vertical="center"/>
    </xf>
    <xf numFmtId="0" fontId="10" fillId="4" borderId="5" xfId="0" applyFont="1" applyFill="1" applyBorder="1" applyAlignment="1">
      <alignment vertical="center"/>
    </xf>
    <xf numFmtId="0" fontId="10" fillId="4" borderId="4" xfId="0" applyFont="1" applyFill="1" applyBorder="1" applyAlignment="1">
      <alignment vertical="center"/>
    </xf>
    <xf numFmtId="0" fontId="10" fillId="4" borderId="14" xfId="0" applyFont="1" applyFill="1" applyBorder="1" applyAlignment="1">
      <alignment vertical="center"/>
    </xf>
    <xf numFmtId="0" fontId="10" fillId="4" borderId="8" xfId="0" applyFont="1" applyFill="1" applyBorder="1" applyAlignment="1">
      <alignment vertical="center"/>
    </xf>
    <xf numFmtId="0" fontId="10" fillId="4" borderId="17" xfId="0" applyFont="1" applyFill="1" applyBorder="1" applyAlignment="1">
      <alignment vertical="center"/>
    </xf>
    <xf numFmtId="0" fontId="0" fillId="4" borderId="14" xfId="0" applyFont="1" applyFill="1" applyBorder="1" applyAlignment="1">
      <alignment vertical="center"/>
    </xf>
    <xf numFmtId="0" fontId="1" fillId="2" borderId="12" xfId="0" applyFont="1" applyFill="1" applyBorder="1" applyAlignment="1">
      <alignment horizontal="left" vertical="center"/>
    </xf>
    <xf numFmtId="0" fontId="0" fillId="0" borderId="0" xfId="0" applyFill="1" applyAlignment="1">
      <alignment horizontal="left" vertical="center"/>
    </xf>
    <xf numFmtId="0" fontId="0" fillId="0" borderId="0" xfId="0" applyFill="1" applyBorder="1" applyAlignment="1">
      <alignment horizontal="left" vertical="center"/>
    </xf>
    <xf numFmtId="0" fontId="0" fillId="0" borderId="0" xfId="0" applyFill="1" applyAlignment="1">
      <alignment vertical="center"/>
    </xf>
    <xf numFmtId="0" fontId="0" fillId="0" borderId="8" xfId="0" applyFont="1" applyBorder="1" applyAlignment="1" applyProtection="1">
      <alignment horizontal="center" vertical="center"/>
      <protection locked="0"/>
    </xf>
    <xf numFmtId="0" fontId="8" fillId="0" borderId="0" xfId="0" applyFont="1" applyFill="1" applyBorder="1" applyAlignment="1">
      <alignment horizontal="left" vertical="center"/>
    </xf>
    <xf numFmtId="0" fontId="4" fillId="4" borderId="8" xfId="0" applyFont="1" applyFill="1" applyBorder="1" applyAlignment="1">
      <alignment vertical="center"/>
    </xf>
    <xf numFmtId="0" fontId="0" fillId="0" borderId="0" xfId="0" applyFill="1" applyBorder="1" applyAlignment="1">
      <alignment vertical="center"/>
    </xf>
    <xf numFmtId="0" fontId="5" fillId="2" borderId="2" xfId="0" applyFont="1" applyFill="1" applyBorder="1" applyAlignment="1">
      <alignment vertical="top" wrapText="1"/>
    </xf>
    <xf numFmtId="0" fontId="5" fillId="2" borderId="9" xfId="0" applyFont="1" applyFill="1" applyBorder="1" applyAlignment="1">
      <alignment horizontal="center" vertical="top" wrapText="1"/>
    </xf>
    <xf numFmtId="0" fontId="0" fillId="4" borderId="4" xfId="0" applyFill="1" applyBorder="1" applyAlignment="1">
      <alignment vertical="center"/>
    </xf>
    <xf numFmtId="0" fontId="1" fillId="2" borderId="5" xfId="0" applyFont="1" applyFill="1" applyBorder="1" applyAlignment="1">
      <alignment vertical="center"/>
    </xf>
    <xf numFmtId="0" fontId="1" fillId="2" borderId="17" xfId="0" applyFont="1" applyFill="1" applyBorder="1" applyAlignment="1">
      <alignment horizontal="center" vertical="center"/>
    </xf>
    <xf numFmtId="0" fontId="14" fillId="0" borderId="0" xfId="0" applyFont="1" applyAlignment="1">
      <alignment horizontal="left" vertical="center"/>
    </xf>
    <xf numFmtId="0" fontId="5" fillId="0" borderId="0" xfId="0" applyFont="1" applyFill="1" applyAlignment="1">
      <alignment vertical="center"/>
    </xf>
    <xf numFmtId="0" fontId="11" fillId="0" borderId="0" xfId="0" applyFont="1" applyFill="1" applyAlignment="1">
      <alignment vertical="center"/>
    </xf>
    <xf numFmtId="0" fontId="0" fillId="0" borderId="0" xfId="0" applyFont="1" applyFill="1" applyAlignment="1">
      <alignment vertical="center"/>
    </xf>
    <xf numFmtId="0" fontId="1" fillId="0" borderId="0" xfId="0" applyFont="1" applyFill="1" applyBorder="1" applyAlignment="1">
      <alignment vertical="center"/>
    </xf>
    <xf numFmtId="0" fontId="0" fillId="0" borderId="2" xfId="0" applyFont="1" applyFill="1" applyBorder="1" applyAlignment="1">
      <alignment vertical="center"/>
    </xf>
    <xf numFmtId="0" fontId="10" fillId="0" borderId="0" xfId="0" applyFont="1" applyFill="1" applyAlignment="1">
      <alignment vertical="center"/>
    </xf>
    <xf numFmtId="164" fontId="3" fillId="4" borderId="18" xfId="0" applyNumberFormat="1" applyFont="1" applyFill="1" applyBorder="1" applyAlignment="1">
      <alignment horizontal="left" vertical="center"/>
    </xf>
    <xf numFmtId="0" fontId="0" fillId="0" borderId="0" xfId="0" applyFont="1" applyFill="1" applyBorder="1" applyAlignment="1">
      <alignment vertical="center"/>
    </xf>
    <xf numFmtId="0" fontId="1" fillId="2" borderId="11" xfId="0" applyFont="1" applyFill="1" applyBorder="1" applyAlignment="1">
      <alignment vertical="center"/>
    </xf>
    <xf numFmtId="0" fontId="0" fillId="4" borderId="8" xfId="0" applyFill="1" applyBorder="1" applyAlignment="1">
      <alignment vertical="center"/>
    </xf>
    <xf numFmtId="0" fontId="0" fillId="0" borderId="0" xfId="0" applyAlignment="1">
      <alignment wrapText="1"/>
    </xf>
    <xf numFmtId="0" fontId="0" fillId="0" borderId="0" xfId="0" applyNumberFormat="1" applyAlignment="1">
      <alignment vertical="center"/>
    </xf>
    <xf numFmtId="0" fontId="15" fillId="6" borderId="0" xfId="0" applyFont="1" applyFill="1" applyAlignment="1">
      <alignment vertical="center"/>
    </xf>
    <xf numFmtId="0" fontId="15" fillId="6" borderId="0" xfId="0" applyFont="1" applyFill="1" applyAlignment="1">
      <alignment horizontal="left" vertical="center"/>
    </xf>
    <xf numFmtId="0" fontId="13" fillId="0" borderId="0" xfId="0" applyFont="1" applyAlignment="1">
      <alignment vertical="center"/>
    </xf>
    <xf numFmtId="0" fontId="0" fillId="0" borderId="0" xfId="0" applyAlignment="1">
      <alignment horizontal="right"/>
    </xf>
    <xf numFmtId="0" fontId="1" fillId="2" borderId="0" xfId="0" applyFont="1" applyFill="1" applyAlignment="1">
      <alignment horizontal="left"/>
    </xf>
    <xf numFmtId="0" fontId="0" fillId="0" borderId="0" xfId="0" applyAlignment="1">
      <alignment vertical="top"/>
    </xf>
    <xf numFmtId="2" fontId="0" fillId="4" borderId="4" xfId="0" applyNumberFormat="1" applyFont="1" applyFill="1" applyBorder="1" applyAlignment="1">
      <alignment horizontal="center" vertical="center"/>
    </xf>
    <xf numFmtId="2" fontId="0" fillId="0" borderId="0" xfId="0" applyNumberFormat="1" applyAlignment="1">
      <alignment vertical="center"/>
    </xf>
    <xf numFmtId="164" fontId="3" fillId="4" borderId="21" xfId="0" applyNumberFormat="1" applyFont="1" applyFill="1" applyBorder="1" applyAlignment="1">
      <alignment horizontal="left" vertical="center"/>
    </xf>
    <xf numFmtId="166" fontId="0" fillId="0" borderId="0" xfId="0" applyNumberFormat="1" applyAlignment="1">
      <alignment vertical="center"/>
    </xf>
    <xf numFmtId="166" fontId="16" fillId="0" borderId="0" xfId="0" applyNumberFormat="1" applyFont="1" applyAlignment="1">
      <alignment vertical="center"/>
    </xf>
    <xf numFmtId="166" fontId="0" fillId="0" borderId="0" xfId="0" applyNumberFormat="1" applyFont="1"/>
    <xf numFmtId="0" fontId="0" fillId="0" borderId="0" xfId="0" applyAlignment="1">
      <alignment vertical="top"/>
    </xf>
    <xf numFmtId="0" fontId="15" fillId="6" borderId="0" xfId="0" applyFont="1" applyFill="1" applyAlignment="1" applyProtection="1">
      <alignment vertical="center"/>
    </xf>
    <xf numFmtId="0" fontId="15" fillId="6" borderId="0" xfId="0" applyFont="1" applyFill="1" applyAlignment="1" applyProtection="1">
      <alignment horizontal="left" vertical="center"/>
    </xf>
    <xf numFmtId="0" fontId="13" fillId="2" borderId="0" xfId="0" applyFont="1" applyFill="1" applyAlignment="1" applyProtection="1">
      <alignment vertical="center"/>
    </xf>
    <xf numFmtId="0" fontId="0" fillId="0" borderId="0" xfId="0" applyProtection="1"/>
    <xf numFmtId="0" fontId="0" fillId="0" borderId="0" xfId="0" applyAlignment="1" applyProtection="1">
      <alignment horizontal="center"/>
    </xf>
    <xf numFmtId="0" fontId="0" fillId="0" borderId="0" xfId="0" applyAlignment="1" applyProtection="1">
      <alignment horizontal="right"/>
    </xf>
    <xf numFmtId="0" fontId="0" fillId="0" borderId="0" xfId="0" applyAlignment="1" applyProtection="1">
      <alignment horizontal="center" vertical="center"/>
    </xf>
    <xf numFmtId="0" fontId="0" fillId="0" borderId="0" xfId="0" applyAlignment="1" applyProtection="1">
      <alignment horizontal="left"/>
    </xf>
    <xf numFmtId="0" fontId="1" fillId="2" borderId="19" xfId="0" applyFont="1" applyFill="1" applyBorder="1" applyAlignment="1" applyProtection="1">
      <alignment horizontal="left"/>
    </xf>
    <xf numFmtId="0" fontId="0" fillId="4" borderId="4" xfId="0" applyFill="1" applyBorder="1" applyAlignment="1" applyProtection="1">
      <alignment horizontal="center"/>
    </xf>
    <xf numFmtId="0" fontId="0" fillId="0" borderId="0" xfId="0" applyFont="1" applyAlignment="1" applyProtection="1">
      <alignment horizontal="center"/>
    </xf>
    <xf numFmtId="0" fontId="1" fillId="2" borderId="20" xfId="0" applyFont="1" applyFill="1" applyBorder="1" applyAlignment="1" applyProtection="1">
      <alignment horizontal="left"/>
    </xf>
    <xf numFmtId="0" fontId="1" fillId="2" borderId="10" xfId="0" applyFont="1" applyFill="1" applyBorder="1" applyAlignment="1" applyProtection="1">
      <alignment horizontal="left"/>
    </xf>
    <xf numFmtId="0" fontId="1" fillId="2" borderId="0" xfId="0" applyFont="1" applyFill="1" applyAlignment="1" applyProtection="1">
      <alignment horizontal="left"/>
    </xf>
    <xf numFmtId="1" fontId="0" fillId="4" borderId="4" xfId="0" applyNumberFormat="1" applyFill="1" applyBorder="1" applyAlignment="1" applyProtection="1">
      <alignment horizontal="center"/>
    </xf>
    <xf numFmtId="0" fontId="0" fillId="0" borderId="0" xfId="0" applyAlignment="1" applyProtection="1">
      <alignment vertical="center"/>
    </xf>
    <xf numFmtId="0" fontId="0" fillId="0" borderId="0" xfId="0" applyBorder="1" applyAlignment="1" applyProtection="1">
      <alignment vertical="center"/>
    </xf>
    <xf numFmtId="0" fontId="0" fillId="0" borderId="0" xfId="0" applyAlignment="1" applyProtection="1">
      <alignment horizontal="right" vertical="center"/>
    </xf>
    <xf numFmtId="0" fontId="17" fillId="0" borderId="0" xfId="0" applyFont="1"/>
    <xf numFmtId="0" fontId="9" fillId="4" borderId="4" xfId="0" applyFont="1" applyFill="1" applyBorder="1" applyAlignment="1">
      <alignment vertical="center"/>
    </xf>
    <xf numFmtId="0" fontId="9" fillId="4" borderId="8" xfId="0" applyFont="1" applyFill="1" applyBorder="1" applyAlignment="1">
      <alignment vertical="top" wrapText="1"/>
    </xf>
    <xf numFmtId="0" fontId="9" fillId="4" borderId="4" xfId="0" applyFont="1" applyFill="1" applyBorder="1" applyAlignment="1">
      <alignment vertical="top" wrapText="1"/>
    </xf>
    <xf numFmtId="0" fontId="0" fillId="4" borderId="22" xfId="0" applyFont="1" applyFill="1" applyBorder="1" applyAlignment="1">
      <alignment vertical="center"/>
    </xf>
    <xf numFmtId="0" fontId="1" fillId="2" borderId="3" xfId="0" applyFont="1" applyFill="1" applyBorder="1" applyAlignment="1">
      <alignment horizontal="center" vertical="center"/>
    </xf>
    <xf numFmtId="3" fontId="1" fillId="2" borderId="9" xfId="0" applyNumberFormat="1" applyFont="1" applyFill="1" applyBorder="1" applyAlignment="1">
      <alignment horizontal="center" vertical="center"/>
    </xf>
    <xf numFmtId="0" fontId="0" fillId="0" borderId="11" xfId="0" applyBorder="1" applyAlignment="1" applyProtection="1">
      <alignment horizontal="center" vertical="center"/>
      <protection locked="0"/>
    </xf>
    <xf numFmtId="0" fontId="0" fillId="0" borderId="5" xfId="0" applyFont="1" applyBorder="1" applyAlignment="1" applyProtection="1">
      <alignment horizontal="center" vertical="center"/>
      <protection locked="0"/>
    </xf>
    <xf numFmtId="3" fontId="0" fillId="0" borderId="14" xfId="0" applyNumberFormat="1" applyFont="1" applyBorder="1" applyAlignment="1" applyProtection="1">
      <alignment horizontal="center" vertical="center"/>
      <protection locked="0"/>
    </xf>
    <xf numFmtId="9" fontId="0" fillId="0" borderId="5" xfId="0" applyNumberFormat="1" applyFont="1" applyBorder="1" applyAlignment="1" applyProtection="1">
      <alignment horizontal="center" vertical="center"/>
      <protection locked="0"/>
    </xf>
    <xf numFmtId="9" fontId="0" fillId="0" borderId="5" xfId="0" applyNumberFormat="1" applyBorder="1" applyAlignment="1" applyProtection="1">
      <alignment horizontal="center" vertical="center"/>
      <protection locked="0"/>
    </xf>
    <xf numFmtId="9" fontId="0" fillId="0" borderId="14" xfId="0" applyNumberFormat="1" applyBorder="1" applyAlignment="1" applyProtection="1">
      <alignment horizontal="center" vertical="center"/>
      <protection locked="0"/>
    </xf>
    <xf numFmtId="0" fontId="12" fillId="4" borderId="14" xfId="0" applyFont="1" applyFill="1" applyBorder="1" applyAlignment="1">
      <alignment horizontal="center" vertical="center"/>
    </xf>
    <xf numFmtId="0" fontId="0" fillId="4" borderId="4" xfId="0" applyFill="1" applyBorder="1" applyAlignment="1">
      <alignment horizontal="center" vertical="center"/>
    </xf>
    <xf numFmtId="0" fontId="1" fillId="2" borderId="10" xfId="0" applyFont="1" applyFill="1" applyBorder="1" applyProtection="1"/>
    <xf numFmtId="0" fontId="3" fillId="4" borderId="4" xfId="0" applyFont="1" applyFill="1" applyBorder="1" applyAlignment="1">
      <alignment horizontal="center" vertical="center" wrapText="1"/>
    </xf>
    <xf numFmtId="0" fontId="0" fillId="0" borderId="0" xfId="0" applyAlignment="1">
      <alignment vertical="top"/>
    </xf>
    <xf numFmtId="165" fontId="0" fillId="0" borderId="4" xfId="0" applyNumberFormat="1" applyFill="1" applyBorder="1" applyAlignment="1" applyProtection="1">
      <alignment horizontal="center" vertical="center"/>
    </xf>
    <xf numFmtId="0" fontId="0" fillId="0" borderId="0" xfId="0" applyFill="1" applyAlignment="1" applyProtection="1">
      <alignment horizontal="center"/>
    </xf>
    <xf numFmtId="2" fontId="0" fillId="4" borderId="4" xfId="0" applyNumberFormat="1" applyFill="1" applyBorder="1" applyAlignment="1" applyProtection="1">
      <alignment horizontal="center"/>
    </xf>
    <xf numFmtId="165" fontId="0" fillId="0" borderId="8" xfId="0" applyNumberFormat="1" applyFill="1" applyBorder="1" applyAlignment="1" applyProtection="1">
      <alignment horizontal="center" vertical="center"/>
    </xf>
    <xf numFmtId="0" fontId="0" fillId="0" borderId="0" xfId="0" applyBorder="1" applyAlignment="1" applyProtection="1">
      <alignment horizontal="center"/>
    </xf>
    <xf numFmtId="2" fontId="0" fillId="4" borderId="4" xfId="0" applyNumberFormat="1" applyFill="1" applyBorder="1" applyAlignment="1" applyProtection="1">
      <alignment horizontal="center" vertical="center"/>
    </xf>
    <xf numFmtId="0" fontId="3" fillId="4" borderId="4" xfId="0" applyFont="1" applyFill="1" applyBorder="1" applyAlignment="1">
      <alignment vertical="top" wrapText="1"/>
    </xf>
    <xf numFmtId="0" fontId="12" fillId="4" borderId="11" xfId="0" applyFont="1" applyFill="1" applyBorder="1" applyAlignment="1" applyProtection="1">
      <alignment horizontal="right"/>
    </xf>
    <xf numFmtId="0" fontId="12" fillId="4" borderId="8" xfId="0" applyFont="1" applyFill="1" applyBorder="1" applyAlignment="1" applyProtection="1">
      <alignment horizontal="right"/>
    </xf>
    <xf numFmtId="0" fontId="12" fillId="4" borderId="4" xfId="0" applyFont="1" applyFill="1" applyBorder="1" applyAlignment="1" applyProtection="1">
      <alignment horizontal="right"/>
    </xf>
    <xf numFmtId="0" fontId="1" fillId="5" borderId="0" xfId="0" applyFont="1" applyFill="1" applyAlignment="1" applyProtection="1">
      <alignment horizontal="left"/>
    </xf>
    <xf numFmtId="0" fontId="0" fillId="4" borderId="4" xfId="0" applyFont="1" applyFill="1" applyBorder="1" applyAlignment="1" applyProtection="1">
      <alignment horizontal="center" vertical="center"/>
    </xf>
    <xf numFmtId="0" fontId="6" fillId="0" borderId="0" xfId="0" applyFont="1" applyAlignment="1">
      <alignment horizontal="left" vertical="center"/>
    </xf>
    <xf numFmtId="2" fontId="1" fillId="5" borderId="14" xfId="0" applyNumberFormat="1" applyFont="1" applyFill="1" applyBorder="1" applyAlignment="1">
      <alignment horizontal="center" vertical="center"/>
    </xf>
    <xf numFmtId="0" fontId="12" fillId="4" borderId="13" xfId="0" applyFont="1" applyFill="1" applyBorder="1"/>
    <xf numFmtId="0" fontId="5" fillId="2" borderId="5" xfId="0" applyFont="1" applyFill="1" applyBorder="1" applyAlignment="1">
      <alignment horizontal="center" vertical="top" wrapText="1"/>
    </xf>
    <xf numFmtId="0" fontId="11" fillId="2" borderId="3" xfId="0" applyFont="1" applyFill="1" applyBorder="1" applyAlignment="1">
      <alignment horizontal="center" vertical="center" wrapText="1"/>
    </xf>
    <xf numFmtId="0" fontId="11" fillId="2" borderId="2" xfId="0" applyFont="1" applyFill="1" applyBorder="1" applyAlignment="1">
      <alignment horizontal="left" vertical="center" wrapText="1"/>
    </xf>
    <xf numFmtId="0" fontId="0" fillId="0" borderId="0" xfId="0" applyBorder="1" applyAlignment="1">
      <alignment horizontal="center"/>
    </xf>
    <xf numFmtId="0" fontId="18" fillId="0" borderId="0" xfId="0" applyFont="1" applyFill="1" applyBorder="1" applyAlignment="1">
      <alignment horizontal="left"/>
    </xf>
    <xf numFmtId="0" fontId="3" fillId="0" borderId="0" xfId="0" applyFont="1" applyFill="1" applyBorder="1" applyAlignment="1">
      <alignment horizontal="center" vertical="top" wrapText="1"/>
    </xf>
    <xf numFmtId="2" fontId="12" fillId="4" borderId="5" xfId="0" applyNumberFormat="1" applyFont="1" applyFill="1" applyBorder="1" applyAlignment="1">
      <alignment horizontal="center" vertical="center"/>
    </xf>
    <xf numFmtId="2" fontId="12" fillId="4" borderId="14" xfId="0" applyNumberFormat="1" applyFont="1" applyFill="1" applyBorder="1" applyAlignment="1">
      <alignment horizontal="center" vertical="center"/>
    </xf>
    <xf numFmtId="0" fontId="0" fillId="0" borderId="0" xfId="0" applyAlignment="1">
      <alignment vertical="top"/>
    </xf>
    <xf numFmtId="0" fontId="3" fillId="4" borderId="8" xfId="0" applyFont="1" applyFill="1" applyBorder="1" applyAlignment="1" applyProtection="1">
      <alignment horizontal="center" vertical="top" wrapText="1"/>
    </xf>
    <xf numFmtId="0" fontId="3" fillId="0" borderId="4" xfId="0" applyFont="1" applyFill="1" applyBorder="1" applyAlignment="1" applyProtection="1">
      <alignment horizontal="center" vertical="top" wrapText="1"/>
      <protection locked="0"/>
    </xf>
    <xf numFmtId="0" fontId="1" fillId="2" borderId="0" xfId="0" applyFont="1" applyFill="1" applyAlignment="1">
      <alignment vertical="center"/>
    </xf>
    <xf numFmtId="0" fontId="0" fillId="0" borderId="0" xfId="0" applyAlignment="1">
      <alignment horizontal="center"/>
    </xf>
    <xf numFmtId="4" fontId="0" fillId="0" borderId="0" xfId="0" applyNumberFormat="1" applyBorder="1" applyAlignment="1">
      <alignment vertical="center"/>
    </xf>
    <xf numFmtId="164" fontId="3" fillId="4" borderId="13" xfId="0" applyNumberFormat="1" applyFont="1" applyFill="1" applyBorder="1" applyAlignment="1">
      <alignment horizontal="left" vertical="center"/>
    </xf>
    <xf numFmtId="4" fontId="3" fillId="4" borderId="5" xfId="0" applyNumberFormat="1" applyFont="1" applyFill="1" applyBorder="1" applyAlignment="1">
      <alignment horizontal="center" vertical="center"/>
    </xf>
    <xf numFmtId="4" fontId="3" fillId="4" borderId="14" xfId="0" applyNumberFormat="1" applyFont="1" applyFill="1" applyBorder="1" applyAlignment="1">
      <alignment horizontal="center" vertical="center"/>
    </xf>
    <xf numFmtId="4" fontId="12" fillId="4" borderId="5" xfId="0" applyNumberFormat="1" applyFont="1" applyFill="1" applyBorder="1" applyAlignment="1">
      <alignment horizontal="center" vertical="center"/>
    </xf>
    <xf numFmtId="4" fontId="12" fillId="4" borderId="14" xfId="0" applyNumberFormat="1" applyFont="1" applyFill="1" applyBorder="1" applyAlignment="1">
      <alignment horizontal="center" vertical="center"/>
    </xf>
    <xf numFmtId="0" fontId="3" fillId="4" borderId="4" xfId="0" applyFont="1" applyFill="1" applyBorder="1" applyAlignment="1">
      <alignment horizontal="center" vertical="center"/>
    </xf>
    <xf numFmtId="0" fontId="12" fillId="4" borderId="4" xfId="0" applyFont="1" applyFill="1" applyBorder="1" applyAlignment="1">
      <alignment horizontal="center" vertical="center"/>
    </xf>
    <xf numFmtId="4" fontId="1" fillId="5" borderId="4" xfId="0" applyNumberFormat="1" applyFont="1" applyFill="1" applyBorder="1" applyAlignment="1">
      <alignment horizontal="center" vertical="center"/>
    </xf>
    <xf numFmtId="2" fontId="0" fillId="0" borderId="0" xfId="0" applyNumberFormat="1" applyAlignment="1">
      <alignment horizontal="center" vertical="center"/>
    </xf>
    <xf numFmtId="0" fontId="0" fillId="0" borderId="0" xfId="0" applyBorder="1" applyAlignment="1">
      <alignment horizontal="center" vertical="center"/>
    </xf>
    <xf numFmtId="2" fontId="0" fillId="4" borderId="11" xfId="0" applyNumberFormat="1" applyFont="1" applyFill="1" applyBorder="1" applyAlignment="1">
      <alignment horizontal="center" vertical="center"/>
    </xf>
    <xf numFmtId="2" fontId="3" fillId="4" borderId="5" xfId="0" applyNumberFormat="1" applyFont="1" applyFill="1" applyBorder="1" applyAlignment="1">
      <alignment horizontal="center" vertical="center"/>
    </xf>
    <xf numFmtId="2" fontId="3" fillId="4" borderId="14" xfId="0" applyNumberFormat="1" applyFont="1" applyFill="1" applyBorder="1" applyAlignment="1">
      <alignment horizontal="center" vertical="center"/>
    </xf>
    <xf numFmtId="4" fontId="3" fillId="4" borderId="4" xfId="0" applyNumberFormat="1" applyFont="1" applyFill="1" applyBorder="1" applyAlignment="1">
      <alignment horizontal="center" vertical="center"/>
    </xf>
    <xf numFmtId="4" fontId="12" fillId="4" borderId="4" xfId="0" applyNumberFormat="1" applyFont="1" applyFill="1" applyBorder="1" applyAlignment="1">
      <alignment horizontal="center" vertical="center"/>
    </xf>
    <xf numFmtId="2" fontId="12" fillId="4" borderId="4" xfId="0" applyNumberFormat="1" applyFont="1" applyFill="1" applyBorder="1" applyAlignment="1">
      <alignment horizontal="center"/>
    </xf>
    <xf numFmtId="0" fontId="5" fillId="0" borderId="0" xfId="0" applyFont="1" applyFill="1" applyAlignment="1">
      <alignment horizontal="center" vertical="center"/>
    </xf>
    <xf numFmtId="0" fontId="6" fillId="0" borderId="0" xfId="0" applyFont="1" applyAlignment="1">
      <alignment horizontal="center" vertical="center"/>
    </xf>
    <xf numFmtId="0" fontId="10" fillId="0" borderId="0" xfId="0" applyFont="1" applyAlignment="1">
      <alignment horizontal="center" vertical="center"/>
    </xf>
    <xf numFmtId="3" fontId="12" fillId="4" borderId="11" xfId="0" applyNumberFormat="1" applyFont="1" applyFill="1" applyBorder="1" applyAlignment="1">
      <alignment horizontal="center" vertical="center"/>
    </xf>
    <xf numFmtId="4" fontId="9" fillId="4" borderId="5" xfId="0" applyNumberFormat="1" applyFont="1" applyFill="1" applyBorder="1" applyAlignment="1">
      <alignment horizontal="center" vertical="center"/>
    </xf>
    <xf numFmtId="4" fontId="9" fillId="4" borderId="14" xfId="0" applyNumberFormat="1" applyFont="1" applyFill="1" applyBorder="1" applyAlignment="1">
      <alignment horizontal="center" vertical="center"/>
    </xf>
    <xf numFmtId="0" fontId="9" fillId="4" borderId="4" xfId="0" applyFont="1" applyFill="1" applyBorder="1" applyAlignment="1">
      <alignment horizontal="center" vertical="center"/>
    </xf>
    <xf numFmtId="4" fontId="9" fillId="4" borderId="4" xfId="0" applyNumberFormat="1" applyFont="1" applyFill="1" applyBorder="1" applyAlignment="1">
      <alignment horizontal="center" vertical="center"/>
    </xf>
    <xf numFmtId="2" fontId="9" fillId="4" borderId="5" xfId="0" applyNumberFormat="1" applyFont="1" applyFill="1" applyBorder="1" applyAlignment="1">
      <alignment horizontal="center" vertical="center"/>
    </xf>
    <xf numFmtId="0" fontId="3" fillId="4" borderId="4" xfId="0" applyFont="1" applyFill="1" applyBorder="1" applyAlignment="1">
      <alignment horizontal="left" vertical="center"/>
    </xf>
    <xf numFmtId="0" fontId="9" fillId="4" borderId="0" xfId="0" applyFont="1" applyFill="1" applyBorder="1" applyAlignment="1">
      <alignment vertical="top" wrapText="1"/>
    </xf>
    <xf numFmtId="0" fontId="3" fillId="4" borderId="0" xfId="0" applyFont="1" applyFill="1" applyBorder="1" applyAlignment="1">
      <alignment horizontal="center" vertical="center" wrapText="1"/>
    </xf>
    <xf numFmtId="165" fontId="3" fillId="4" borderId="4" xfId="0" applyNumberFormat="1" applyFont="1" applyFill="1" applyBorder="1" applyAlignment="1">
      <alignment horizontal="center" vertical="center" wrapText="1"/>
    </xf>
    <xf numFmtId="0" fontId="5" fillId="5" borderId="4" xfId="0" applyFont="1" applyFill="1" applyBorder="1" applyAlignment="1">
      <alignment vertical="top" wrapText="1"/>
    </xf>
    <xf numFmtId="0" fontId="1" fillId="2" borderId="9" xfId="0" applyFont="1" applyFill="1" applyBorder="1" applyAlignment="1">
      <alignment horizontal="center" vertical="center" wrapText="1"/>
    </xf>
    <xf numFmtId="0" fontId="1" fillId="2" borderId="0" xfId="0" applyFont="1" applyFill="1" applyAlignment="1">
      <alignment horizontal="center" vertical="top" wrapText="1"/>
    </xf>
    <xf numFmtId="165" fontId="0" fillId="4" borderId="4" xfId="0" applyNumberFormat="1" applyFill="1" applyBorder="1" applyAlignment="1">
      <alignment horizontal="center" vertical="top"/>
    </xf>
    <xf numFmtId="0" fontId="5" fillId="2" borderId="0" xfId="0" applyFont="1" applyFill="1" applyAlignment="1">
      <alignment horizontal="center" vertical="top" wrapText="1"/>
    </xf>
    <xf numFmtId="0" fontId="0" fillId="2" borderId="0" xfId="0" applyFill="1" applyAlignment="1">
      <alignment vertical="center"/>
    </xf>
    <xf numFmtId="0" fontId="4" fillId="0" borderId="0" xfId="0" applyFont="1" applyAlignment="1"/>
    <xf numFmtId="0" fontId="0" fillId="0" borderId="0" xfId="0" applyAlignment="1">
      <alignment vertical="top" wrapText="1"/>
    </xf>
    <xf numFmtId="0" fontId="13" fillId="2" borderId="0" xfId="0" applyFont="1" applyFill="1" applyAlignment="1">
      <alignment vertical="center"/>
    </xf>
    <xf numFmtId="0" fontId="5" fillId="0" borderId="0" xfId="0" applyFont="1" applyFill="1" applyAlignment="1">
      <alignment horizontal="left" vertical="center"/>
    </xf>
    <xf numFmtId="0" fontId="0" fillId="4" borderId="4" xfId="0" applyFont="1" applyFill="1" applyBorder="1" applyAlignment="1">
      <alignment horizontal="left" vertical="center"/>
    </xf>
    <xf numFmtId="0" fontId="0" fillId="4" borderId="6" xfId="0" applyFont="1" applyFill="1" applyBorder="1" applyAlignment="1">
      <alignment horizontal="left" vertical="center"/>
    </xf>
    <xf numFmtId="0" fontId="11" fillId="0" borderId="0" xfId="0" applyFont="1" applyFill="1" applyAlignment="1">
      <alignment horizontal="left" vertical="center"/>
    </xf>
    <xf numFmtId="0" fontId="0" fillId="4" borderId="0" xfId="0" applyFont="1" applyFill="1" applyBorder="1" applyAlignment="1">
      <alignment horizontal="left" vertical="center"/>
    </xf>
    <xf numFmtId="0" fontId="1" fillId="0" borderId="0" xfId="0" applyFont="1" applyFill="1" applyBorder="1" applyAlignment="1">
      <alignment horizontal="left" vertical="center"/>
    </xf>
    <xf numFmtId="164" fontId="3" fillId="4" borderId="18" xfId="0" applyNumberFormat="1" applyFont="1" applyFill="1" applyBorder="1" applyAlignment="1">
      <alignment vertical="center"/>
    </xf>
    <xf numFmtId="164" fontId="3" fillId="4" borderId="13" xfId="0" applyNumberFormat="1" applyFont="1" applyFill="1" applyBorder="1" applyAlignment="1">
      <alignment vertical="center"/>
    </xf>
    <xf numFmtId="0" fontId="3" fillId="4" borderId="4" xfId="0" applyFont="1" applyFill="1" applyBorder="1" applyAlignment="1">
      <alignment vertical="center"/>
    </xf>
    <xf numFmtId="164" fontId="3" fillId="4" borderId="4" xfId="0" applyNumberFormat="1" applyFont="1" applyFill="1" applyBorder="1" applyAlignment="1">
      <alignment vertical="center"/>
    </xf>
    <xf numFmtId="0" fontId="4" fillId="0" borderId="0" xfId="0" applyFont="1" applyFill="1" applyAlignment="1">
      <alignment vertical="top" wrapText="1"/>
    </xf>
    <xf numFmtId="0" fontId="4" fillId="0" borderId="0" xfId="0" applyFont="1" applyBorder="1" applyAlignment="1">
      <alignment horizontal="center" vertical="center"/>
    </xf>
    <xf numFmtId="0" fontId="3" fillId="4" borderId="4" xfId="0" applyFont="1" applyFill="1" applyBorder="1" applyAlignment="1" applyProtection="1">
      <alignment horizontal="center" vertical="top" wrapText="1"/>
      <protection locked="0"/>
    </xf>
    <xf numFmtId="165" fontId="0" fillId="4" borderId="5" xfId="0" applyNumberFormat="1" applyFill="1" applyBorder="1" applyAlignment="1" applyProtection="1">
      <alignment horizontal="center" vertical="center"/>
    </xf>
    <xf numFmtId="165" fontId="0" fillId="4" borderId="14" xfId="0" applyNumberFormat="1" applyFont="1" applyFill="1" applyBorder="1" applyAlignment="1" applyProtection="1">
      <alignment horizontal="center" vertical="center"/>
    </xf>
    <xf numFmtId="3" fontId="3" fillId="0" borderId="8" xfId="0" applyNumberFormat="1" applyFont="1" applyFill="1" applyBorder="1" applyAlignment="1" applyProtection="1">
      <alignment horizontal="center" vertical="top" wrapText="1"/>
      <protection locked="0"/>
    </xf>
    <xf numFmtId="0" fontId="5" fillId="2" borderId="3" xfId="0" applyFont="1" applyFill="1" applyBorder="1" applyAlignment="1">
      <alignment horizontal="center" vertical="top" wrapText="1"/>
    </xf>
    <xf numFmtId="0" fontId="0" fillId="0" borderId="0" xfId="0" applyFont="1" applyAlignment="1" applyProtection="1">
      <alignment horizontal="left" vertical="top"/>
    </xf>
    <xf numFmtId="3" fontId="0" fillId="4" borderId="4" xfId="0" applyNumberFormat="1" applyFill="1" applyBorder="1" applyAlignment="1" applyProtection="1">
      <alignment horizontal="center" vertical="center"/>
    </xf>
    <xf numFmtId="3" fontId="0" fillId="4" borderId="4" xfId="0" applyNumberFormat="1" applyFill="1" applyBorder="1" applyAlignment="1" applyProtection="1">
      <alignment horizontal="center"/>
    </xf>
    <xf numFmtId="3" fontId="0" fillId="4" borderId="11" xfId="0" applyNumberFormat="1" applyFill="1" applyBorder="1" applyAlignment="1" applyProtection="1">
      <alignment horizontal="center"/>
    </xf>
    <xf numFmtId="3" fontId="0" fillId="4" borderId="8" xfId="0" applyNumberFormat="1" applyFill="1" applyBorder="1" applyAlignment="1" applyProtection="1">
      <alignment horizontal="center"/>
    </xf>
    <xf numFmtId="0" fontId="1" fillId="0" borderId="0" xfId="0" applyFont="1" applyAlignment="1" applyProtection="1">
      <alignment horizontal="left"/>
    </xf>
    <xf numFmtId="0" fontId="1" fillId="0" borderId="0" xfId="0" applyFont="1"/>
    <xf numFmtId="0" fontId="1" fillId="2" borderId="0" xfId="0" applyFont="1" applyFill="1"/>
    <xf numFmtId="0" fontId="1" fillId="2" borderId="0" xfId="0" applyFont="1" applyFill="1" applyAlignment="1">
      <alignment horizontal="center"/>
    </xf>
    <xf numFmtId="0" fontId="1" fillId="2" borderId="2" xfId="0" applyFont="1" applyFill="1" applyBorder="1"/>
    <xf numFmtId="167" fontId="12" fillId="0" borderId="0" xfId="0" applyNumberFormat="1" applyFont="1" applyFill="1" applyAlignment="1" applyProtection="1">
      <alignment horizontal="left"/>
    </xf>
    <xf numFmtId="0" fontId="19" fillId="0" borderId="0" xfId="0" applyFont="1" applyAlignment="1" applyProtection="1">
      <alignment horizontal="center"/>
    </xf>
    <xf numFmtId="0" fontId="1" fillId="2" borderId="2" xfId="0" applyFont="1" applyFill="1" applyBorder="1" applyAlignment="1" applyProtection="1">
      <alignment horizontal="left"/>
    </xf>
    <xf numFmtId="168" fontId="20" fillId="2" borderId="3" xfId="0" applyNumberFormat="1" applyFont="1" applyFill="1" applyBorder="1" applyAlignment="1" applyProtection="1">
      <alignment horizontal="center"/>
    </xf>
    <xf numFmtId="0" fontId="1" fillId="0" borderId="0" xfId="0" applyFont="1" applyAlignment="1" applyProtection="1">
      <alignment horizontal="center"/>
    </xf>
    <xf numFmtId="0" fontId="1" fillId="0" borderId="0" xfId="0" applyFont="1" applyAlignment="1" applyProtection="1">
      <alignment horizontal="center" vertical="center"/>
    </xf>
    <xf numFmtId="0" fontId="1" fillId="0" borderId="0" xfId="0" applyFont="1" applyProtection="1"/>
    <xf numFmtId="0" fontId="3" fillId="7" borderId="0" xfId="0" applyFont="1" applyFill="1" applyAlignment="1">
      <alignment vertical="top" wrapText="1"/>
    </xf>
    <xf numFmtId="3" fontId="3" fillId="4" borderId="4" xfId="0" applyNumberFormat="1" applyFont="1" applyFill="1" applyBorder="1" applyAlignment="1">
      <alignment horizontal="center" vertical="top" wrapText="1"/>
    </xf>
    <xf numFmtId="0" fontId="0" fillId="4" borderId="4" xfId="0" applyFill="1" applyBorder="1" applyAlignment="1" applyProtection="1">
      <alignment horizontal="center" vertical="top"/>
    </xf>
    <xf numFmtId="167" fontId="12" fillId="4" borderId="0" xfId="0" applyNumberFormat="1" applyFont="1" applyFill="1" applyAlignment="1" applyProtection="1">
      <alignment horizontal="left"/>
    </xf>
    <xf numFmtId="3" fontId="0" fillId="8" borderId="0" xfId="0" applyNumberFormat="1" applyFill="1" applyAlignment="1" applyProtection="1">
      <alignment horizontal="center"/>
      <protection locked="0"/>
    </xf>
    <xf numFmtId="3" fontId="0" fillId="8" borderId="0" xfId="0" applyNumberFormat="1" applyFill="1" applyBorder="1" applyAlignment="1" applyProtection="1">
      <alignment horizontal="center"/>
      <protection locked="0"/>
    </xf>
    <xf numFmtId="168" fontId="20" fillId="2" borderId="5" xfId="0" applyNumberFormat="1" applyFont="1" applyFill="1" applyBorder="1" applyAlignment="1" applyProtection="1">
      <alignment horizontal="center"/>
    </xf>
    <xf numFmtId="0" fontId="23" fillId="0" borderId="0" xfId="0" applyFont="1"/>
    <xf numFmtId="0" fontId="12" fillId="4" borderId="0" xfId="0" applyFont="1" applyFill="1" applyAlignment="1">
      <alignment horizontal="right"/>
    </xf>
    <xf numFmtId="0" fontId="12" fillId="4" borderId="0" xfId="0" applyFont="1" applyFill="1" applyAlignment="1">
      <alignment horizontal="left"/>
    </xf>
    <xf numFmtId="0" fontId="0" fillId="4" borderId="0" xfId="0" applyFill="1" applyAlignment="1">
      <alignment horizontal="center"/>
    </xf>
    <xf numFmtId="0" fontId="12" fillId="8" borderId="24" xfId="0" applyFont="1" applyFill="1" applyBorder="1" applyAlignment="1">
      <alignment horizontal="center" vertical="center"/>
    </xf>
    <xf numFmtId="0" fontId="12" fillId="8" borderId="24" xfId="0" applyFont="1" applyFill="1" applyBorder="1" applyAlignment="1">
      <alignment horizontal="center"/>
    </xf>
    <xf numFmtId="0" fontId="12" fillId="8" borderId="17" xfId="0" applyFont="1" applyFill="1" applyBorder="1" applyAlignment="1">
      <alignment horizontal="center"/>
    </xf>
    <xf numFmtId="167" fontId="12" fillId="8" borderId="8" xfId="0" applyNumberFormat="1" applyFont="1" applyFill="1" applyBorder="1" applyAlignment="1" applyProtection="1">
      <alignment horizontal="left"/>
      <protection locked="0"/>
    </xf>
    <xf numFmtId="10" fontId="0" fillId="0" borderId="0" xfId="0" applyNumberFormat="1" applyAlignment="1">
      <alignment vertical="center"/>
    </xf>
    <xf numFmtId="0" fontId="3" fillId="3" borderId="0" xfId="0" applyFont="1" applyFill="1" applyAlignment="1">
      <alignment vertical="top" wrapText="1"/>
    </xf>
    <xf numFmtId="0" fontId="0" fillId="0" borderId="0" xfId="0" applyAlignment="1"/>
    <xf numFmtId="0" fontId="9" fillId="3" borderId="0" xfId="0" applyFont="1" applyFill="1" applyAlignment="1">
      <alignment vertical="top" wrapText="1"/>
    </xf>
    <xf numFmtId="0" fontId="22" fillId="7" borderId="0" xfId="1" applyFill="1" applyAlignment="1">
      <alignment vertical="top" wrapText="1"/>
    </xf>
    <xf numFmtId="0" fontId="22" fillId="0" borderId="0" xfId="1" applyAlignment="1"/>
    <xf numFmtId="0" fontId="0" fillId="7" borderId="0" xfId="0" applyFill="1" applyAlignment="1" applyProtection="1">
      <alignment vertical="top" wrapText="1"/>
    </xf>
    <xf numFmtId="0" fontId="0" fillId="0" borderId="0" xfId="0" applyAlignment="1">
      <alignment vertical="top" wrapText="1"/>
    </xf>
    <xf numFmtId="0" fontId="0" fillId="8" borderId="4" xfId="0" applyFill="1" applyBorder="1" applyAlignment="1" applyProtection="1">
      <alignment horizontal="center"/>
    </xf>
    <xf numFmtId="0" fontId="0" fillId="8" borderId="4" xfId="0" applyFill="1" applyBorder="1" applyAlignment="1">
      <alignment horizontal="center"/>
    </xf>
    <xf numFmtId="0" fontId="0" fillId="8" borderId="23" xfId="0" applyFill="1" applyBorder="1" applyAlignment="1">
      <alignment horizontal="center"/>
    </xf>
    <xf numFmtId="0" fontId="0" fillId="0" borderId="0" xfId="0" applyAlignment="1">
      <alignment wrapText="1"/>
    </xf>
    <xf numFmtId="0" fontId="0" fillId="7" borderId="0" xfId="0" applyFill="1" applyAlignment="1">
      <alignment vertical="top" wrapText="1"/>
    </xf>
    <xf numFmtId="0" fontId="0" fillId="0" borderId="0" xfId="0" applyAlignment="1">
      <alignment vertical="top"/>
    </xf>
    <xf numFmtId="0" fontId="0" fillId="7" borderId="0" xfId="0" applyFill="1" applyAlignment="1">
      <alignment vertical="top"/>
    </xf>
    <xf numFmtId="0" fontId="5" fillId="2" borderId="17" xfId="0" applyFont="1" applyFill="1" applyBorder="1" applyAlignment="1">
      <alignment horizontal="center" vertical="center" wrapText="1"/>
    </xf>
    <xf numFmtId="0" fontId="5" fillId="0" borderId="0" xfId="0" applyFont="1" applyFill="1" applyAlignment="1">
      <alignment vertical="top"/>
    </xf>
    <xf numFmtId="0" fontId="5" fillId="0" borderId="0" xfId="0" applyFont="1" applyAlignment="1">
      <alignment horizontal="left" vertical="top"/>
    </xf>
    <xf numFmtId="0" fontId="12" fillId="0" borderId="0" xfId="0" applyFont="1" applyAlignment="1">
      <alignment vertical="center"/>
    </xf>
    <xf numFmtId="49" fontId="0" fillId="9" borderId="0" xfId="0" applyNumberFormat="1" applyFill="1" applyAlignment="1">
      <alignment vertical="center" wrapText="1"/>
    </xf>
    <xf numFmtId="49" fontId="2" fillId="9" borderId="0" xfId="0" applyNumberFormat="1" applyFont="1" applyFill="1" applyAlignment="1">
      <alignment vertical="center"/>
    </xf>
  </cellXfs>
  <cellStyles count="2">
    <cellStyle name="Hyperlink" xfId="1" builtinId="8"/>
    <cellStyle name="Normal"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s>
  <tableStyles count="0" defaultTableStyle="TableStyleMedium2" defaultPivotStyle="PivotStyleLight16"/>
  <colors>
    <mruColors>
      <color rgb="FFFEFFBE"/>
      <color rgb="FFC6E3D9"/>
      <color rgb="FFCF5260"/>
      <color rgb="FF0691A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GB" sz="1600"/>
              <a:t>Required</a:t>
            </a:r>
            <a:r>
              <a:rPr lang="en-GB" sz="1600" baseline="0"/>
              <a:t> contact</a:t>
            </a:r>
            <a:r>
              <a:rPr lang="en-GB" sz="1600"/>
              <a:t> tracers</a:t>
            </a:r>
            <a:r>
              <a:rPr lang="en-GB" sz="1600" baseline="0"/>
              <a:t> over time</a:t>
            </a:r>
            <a:endParaRPr lang="en-GB" sz="1600"/>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5680402078247158E-2"/>
          <c:y val="9.3728335151878353E-2"/>
          <c:w val="0.91642941258518595"/>
          <c:h val="0.77159630411794189"/>
        </c:manualLayout>
      </c:layout>
      <c:areaChart>
        <c:grouping val="standard"/>
        <c:varyColors val="0"/>
        <c:ser>
          <c:idx val="2"/>
          <c:order val="0"/>
          <c:tx>
            <c:strRef>
              <c:f>'Forward Planner'!$B$60</c:f>
              <c:strCache>
                <c:ptCount val="1"/>
                <c:pt idx="0">
                  <c:v>Uncertainty</c:v>
                </c:pt>
              </c:strCache>
            </c:strRef>
          </c:tx>
          <c:spPr>
            <a:solidFill>
              <a:srgbClr val="C6E3D9"/>
            </a:solidFill>
            <a:ln>
              <a:noFill/>
            </a:ln>
            <a:effectLst/>
          </c:spPr>
          <c:cat>
            <c:numRef>
              <c:f>'Forward Planner'!$C$7:$EY$7</c:f>
              <c:numCache>
                <c:formatCode>d/m/yy;@</c:formatCode>
                <c:ptCount val="153"/>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numCache>
            </c:numRef>
          </c:cat>
          <c:val>
            <c:numRef>
              <c:f>'Forward Planner'!$C$59:$EY$59</c:f>
              <c:numCache>
                <c:formatCode>#,##0</c:formatCode>
                <c:ptCount val="153"/>
                <c:pt idx="0">
                  <c:v>48</c:v>
                </c:pt>
                <c:pt idx="1">
                  <c:v>21.700000000000003</c:v>
                </c:pt>
                <c:pt idx="2">
                  <c:v>49.7</c:v>
                </c:pt>
                <c:pt idx="3">
                  <c:v>140.4</c:v>
                </c:pt>
                <c:pt idx="4">
                  <c:v>143.69999999999999</c:v>
                </c:pt>
                <c:pt idx="5">
                  <c:v>226</c:v>
                </c:pt>
                <c:pt idx="6">
                  <c:v>233.1</c:v>
                </c:pt>
                <c:pt idx="7">
                  <c:v>344.5</c:v>
                </c:pt>
                <c:pt idx="8">
                  <c:v>310</c:v>
                </c:pt>
                <c:pt idx="9">
                  <c:v>383.5</c:v>
                </c:pt>
                <c:pt idx="10">
                  <c:v>474.90000000000003</c:v>
                </c:pt>
                <c:pt idx="11">
                  <c:v>231.7</c:v>
                </c:pt>
                <c:pt idx="12">
                  <c:v>1493.6999999999998</c:v>
                </c:pt>
                <c:pt idx="13">
                  <c:v>1675.3</c:v>
                </c:pt>
                <c:pt idx="14">
                  <c:v>591.80000000000007</c:v>
                </c:pt>
                <c:pt idx="15">
                  <c:v>2088.4</c:v>
                </c:pt>
                <c:pt idx="16">
                  <c:v>2306.1</c:v>
                </c:pt>
                <c:pt idx="17">
                  <c:v>3512.7</c:v>
                </c:pt>
                <c:pt idx="18">
                  <c:v>1615.6</c:v>
                </c:pt>
                <c:pt idx="19">
                  <c:v>6146</c:v>
                </c:pt>
                <c:pt idx="20">
                  <c:v>5908.6</c:v>
                </c:pt>
                <c:pt idx="21">
                  <c:v>5033.9000000000005</c:v>
                </c:pt>
                <c:pt idx="22">
                  <c:v>6514.1</c:v>
                </c:pt>
                <c:pt idx="23">
                  <c:v>8676.5</c:v>
                </c:pt>
                <c:pt idx="24">
                  <c:v>9539.8000000000011</c:v>
                </c:pt>
                <c:pt idx="25">
                  <c:v>12892.1</c:v>
                </c:pt>
                <c:pt idx="26">
                  <c:v>16672.399999999998</c:v>
                </c:pt>
                <c:pt idx="27">
                  <c:v>16698.3</c:v>
                </c:pt>
                <c:pt idx="28">
                  <c:v>17696.199999999997</c:v>
                </c:pt>
                <c:pt idx="29">
                  <c:v>19547.599999999999</c:v>
                </c:pt>
                <c:pt idx="30">
                  <c:v>22060.3</c:v>
                </c:pt>
                <c:pt idx="31">
                  <c:v>28310.199999999997</c:v>
                </c:pt>
                <c:pt idx="32">
                  <c:v>30319.5</c:v>
                </c:pt>
                <c:pt idx="33">
                  <c:v>32686.1</c:v>
                </c:pt>
                <c:pt idx="34">
                  <c:v>31839.5</c:v>
                </c:pt>
                <c:pt idx="35">
                  <c:v>41504.799999999996</c:v>
                </c:pt>
                <c:pt idx="36">
                  <c:v>36339.199999999997</c:v>
                </c:pt>
                <c:pt idx="37">
                  <c:v>36978.400000000001</c:v>
                </c:pt>
                <c:pt idx="38">
                  <c:v>44989</c:v>
                </c:pt>
                <c:pt idx="39">
                  <c:v>42611.6</c:v>
                </c:pt>
                <c:pt idx="40">
                  <c:v>59386</c:v>
                </c:pt>
                <c:pt idx="41">
                  <c:v>49879.6</c:v>
                </c:pt>
                <c:pt idx="42">
                  <c:v>51600.1</c:v>
                </c:pt>
                <c:pt idx="43">
                  <c:v>49440.7</c:v>
                </c:pt>
                <c:pt idx="44">
                  <c:v>53512.1</c:v>
                </c:pt>
                <c:pt idx="45">
                  <c:v>51634.9</c:v>
                </c:pt>
                <c:pt idx="46">
                  <c:v>51898.799999999996</c:v>
                </c:pt>
                <c:pt idx="47">
                  <c:v>55526.1</c:v>
                </c:pt>
                <c:pt idx="48">
                  <c:v>56210</c:v>
                </c:pt>
                <c:pt idx="49">
                  <c:v>57145</c:v>
                </c:pt>
                <c:pt idx="50">
                  <c:v>53883.4</c:v>
                </c:pt>
                <c:pt idx="51">
                  <c:v>53064.2</c:v>
                </c:pt>
                <c:pt idx="52">
                  <c:v>52975.4</c:v>
                </c:pt>
                <c:pt idx="53">
                  <c:v>53535.5</c:v>
                </c:pt>
                <c:pt idx="54">
                  <c:v>54244.4</c:v>
                </c:pt>
                <c:pt idx="55">
                  <c:v>52595</c:v>
                </c:pt>
                <c:pt idx="56">
                  <c:v>50679.799999999996</c:v>
                </c:pt>
                <c:pt idx="57">
                  <c:v>50155.7</c:v>
                </c:pt>
                <c:pt idx="58">
                  <c:v>48503.4</c:v>
                </c:pt>
                <c:pt idx="59">
                  <c:v>48493.9</c:v>
                </c:pt>
                <c:pt idx="60">
                  <c:v>55382.400000000001</c:v>
                </c:pt>
                <c:pt idx="61">
                  <c:v>56208.6</c:v>
                </c:pt>
                <c:pt idx="62">
                  <c:v>51433.2</c:v>
                </c:pt>
                <c:pt idx="63">
                  <c:v>49133.799999999996</c:v>
                </c:pt>
                <c:pt idx="64">
                  <c:v>47653.2</c:v>
                </c:pt>
                <c:pt idx="65">
                  <c:v>49033.5</c:v>
                </c:pt>
                <c:pt idx="66">
                  <c:v>55295.7</c:v>
                </c:pt>
                <c:pt idx="67">
                  <c:v>54259.299999999996</c:v>
                </c:pt>
                <c:pt idx="68">
                  <c:v>50813.7</c:v>
                </c:pt>
                <c:pt idx="69">
                  <c:v>47876.9</c:v>
                </c:pt>
                <c:pt idx="70">
                  <c:v>47676.4</c:v>
                </c:pt>
                <c:pt idx="71">
                  <c:v>47319.5</c:v>
                </c:pt>
                <c:pt idx="72">
                  <c:v>45507.199999999997</c:v>
                </c:pt>
                <c:pt idx="73">
                  <c:v>44536</c:v>
                </c:pt>
                <c:pt idx="74">
                  <c:v>43829.299999999996</c:v>
                </c:pt>
                <c:pt idx="75">
                  <c:v>42771.1</c:v>
                </c:pt>
                <c:pt idx="76">
                  <c:v>41711.599999999999</c:v>
                </c:pt>
                <c:pt idx="77">
                  <c:v>41525.599999999999</c:v>
                </c:pt>
                <c:pt idx="78">
                  <c:v>38257.599999999999</c:v>
                </c:pt>
                <c:pt idx="79">
                  <c:v>36304.400000000001</c:v>
                </c:pt>
                <c:pt idx="80">
                  <c:v>25382.6</c:v>
                </c:pt>
                <c:pt idx="81">
                  <c:v>32091.699999999997</c:v>
                </c:pt>
                <c:pt idx="82">
                  <c:v>33491.9</c:v>
                </c:pt>
                <c:pt idx="83">
                  <c:v>31927</c:v>
                </c:pt>
                <c:pt idx="84">
                  <c:v>29392.799999999999</c:v>
                </c:pt>
                <c:pt idx="85">
                  <c:v>25729.399999999998</c:v>
                </c:pt>
                <c:pt idx="86">
                  <c:v>33718.299999999996</c:v>
                </c:pt>
                <c:pt idx="87">
                  <c:v>26649.5</c:v>
                </c:pt>
                <c:pt idx="88">
                  <c:v>25403.8</c:v>
                </c:pt>
                <c:pt idx="89">
                  <c:v>25288.799999999999</c:v>
                </c:pt>
                <c:pt idx="90">
                  <c:v>22770.399999999998</c:v>
                </c:pt>
                <c:pt idx="91">
                  <c:v>22948.5</c:v>
                </c:pt>
                <c:pt idx="92">
                  <c:v>21218.399999999998</c:v>
                </c:pt>
                <c:pt idx="93">
                  <c:v>21047.8</c:v>
                </c:pt>
                <c:pt idx="94">
                  <c:v>22746.799999999999</c:v>
                </c:pt>
                <c:pt idx="95">
                  <c:v>22094.3</c:v>
                </c:pt>
                <c:pt idx="96">
                  <c:v>20716.5</c:v>
                </c:pt>
                <c:pt idx="97">
                  <c:v>19677.399999999998</c:v>
                </c:pt>
                <c:pt idx="98">
                  <c:v>18370.8</c:v>
                </c:pt>
                <c:pt idx="99">
                  <c:v>17766</c:v>
                </c:pt>
                <c:pt idx="100">
                  <c:v>18228.199999999997</c:v>
                </c:pt>
                <c:pt idx="101">
                  <c:v>11655.7</c:v>
                </c:pt>
                <c:pt idx="102">
                  <c:v>10652.1</c:v>
                </c:pt>
                <c:pt idx="103">
                  <c:v>9537</c:v>
                </c:pt>
                <c:pt idx="104">
                  <c:v>8680.7000000000007</c:v>
                </c:pt>
                <c:pt idx="105">
                  <c:v>7651.6</c:v>
                </c:pt>
                <c:pt idx="106">
                  <c:v>6812.3</c:v>
                </c:pt>
                <c:pt idx="107">
                  <c:v>5932.5</c:v>
                </c:pt>
                <c:pt idx="108">
                  <c:v>4934.8</c:v>
                </c:pt>
                <c:pt idx="109">
                  <c:v>3973.7999999999997</c:v>
                </c:pt>
                <c:pt idx="110">
                  <c:v>3097.2</c:v>
                </c:pt>
                <c:pt idx="111">
                  <c:v>2270.1</c:v>
                </c:pt>
                <c:pt idx="112">
                  <c:v>1565.6</c:v>
                </c:pt>
                <c:pt idx="113">
                  <c:v>925</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numCache>
            </c:numRef>
          </c:val>
          <c:extLst>
            <c:ext xmlns:c16="http://schemas.microsoft.com/office/drawing/2014/chart" uri="{C3380CC4-5D6E-409C-BE32-E72D297353CC}">
              <c16:uniqueId val="{00000002-5048-314A-AC95-415D65C8598B}"/>
            </c:ext>
          </c:extLst>
        </c:ser>
        <c:ser>
          <c:idx val="0"/>
          <c:order val="2"/>
          <c:tx>
            <c:strRef>
              <c:f>'Forward Planner'!$B$57</c:f>
              <c:strCache>
                <c:ptCount val="1"/>
                <c:pt idx="0">
                  <c:v>Lower</c:v>
                </c:pt>
              </c:strCache>
            </c:strRef>
          </c:tx>
          <c:spPr>
            <a:solidFill>
              <a:schemeClr val="bg1"/>
            </a:solidFill>
            <a:ln>
              <a:noFill/>
            </a:ln>
            <a:effectLst/>
          </c:spPr>
          <c:cat>
            <c:numRef>
              <c:f>'Forward Planner'!$C$7:$EY$7</c:f>
              <c:numCache>
                <c:formatCode>d/m/yy;@</c:formatCode>
                <c:ptCount val="153"/>
                <c:pt idx="0">
                  <c:v>44013</c:v>
                </c:pt>
                <c:pt idx="1">
                  <c:v>44014</c:v>
                </c:pt>
                <c:pt idx="2">
                  <c:v>44015</c:v>
                </c:pt>
                <c:pt idx="3">
                  <c:v>44016</c:v>
                </c:pt>
                <c:pt idx="4">
                  <c:v>44017</c:v>
                </c:pt>
                <c:pt idx="5">
                  <c:v>44018</c:v>
                </c:pt>
                <c:pt idx="6">
                  <c:v>44019</c:v>
                </c:pt>
                <c:pt idx="7">
                  <c:v>44020</c:v>
                </c:pt>
                <c:pt idx="8">
                  <c:v>44021</c:v>
                </c:pt>
                <c:pt idx="9">
                  <c:v>44022</c:v>
                </c:pt>
                <c:pt idx="10">
                  <c:v>44023</c:v>
                </c:pt>
                <c:pt idx="11">
                  <c:v>44024</c:v>
                </c:pt>
                <c:pt idx="12">
                  <c:v>44025</c:v>
                </c:pt>
                <c:pt idx="13">
                  <c:v>44026</c:v>
                </c:pt>
                <c:pt idx="14">
                  <c:v>44027</c:v>
                </c:pt>
                <c:pt idx="15">
                  <c:v>44028</c:v>
                </c:pt>
                <c:pt idx="16">
                  <c:v>44029</c:v>
                </c:pt>
                <c:pt idx="17">
                  <c:v>44030</c:v>
                </c:pt>
                <c:pt idx="18">
                  <c:v>44031</c:v>
                </c:pt>
                <c:pt idx="19">
                  <c:v>44032</c:v>
                </c:pt>
                <c:pt idx="20">
                  <c:v>44033</c:v>
                </c:pt>
                <c:pt idx="21">
                  <c:v>44034</c:v>
                </c:pt>
                <c:pt idx="22">
                  <c:v>44035</c:v>
                </c:pt>
                <c:pt idx="23">
                  <c:v>44036</c:v>
                </c:pt>
                <c:pt idx="24">
                  <c:v>44037</c:v>
                </c:pt>
                <c:pt idx="25">
                  <c:v>44038</c:v>
                </c:pt>
                <c:pt idx="26">
                  <c:v>44039</c:v>
                </c:pt>
                <c:pt idx="27">
                  <c:v>44040</c:v>
                </c:pt>
                <c:pt idx="28">
                  <c:v>44041</c:v>
                </c:pt>
                <c:pt idx="29">
                  <c:v>44042</c:v>
                </c:pt>
                <c:pt idx="30">
                  <c:v>44043</c:v>
                </c:pt>
                <c:pt idx="31">
                  <c:v>44044</c:v>
                </c:pt>
                <c:pt idx="32">
                  <c:v>44045</c:v>
                </c:pt>
                <c:pt idx="33">
                  <c:v>44046</c:v>
                </c:pt>
                <c:pt idx="34">
                  <c:v>44047</c:v>
                </c:pt>
                <c:pt idx="35">
                  <c:v>44048</c:v>
                </c:pt>
                <c:pt idx="36">
                  <c:v>44049</c:v>
                </c:pt>
                <c:pt idx="37">
                  <c:v>44050</c:v>
                </c:pt>
                <c:pt idx="38">
                  <c:v>44051</c:v>
                </c:pt>
                <c:pt idx="39">
                  <c:v>44052</c:v>
                </c:pt>
                <c:pt idx="40">
                  <c:v>44053</c:v>
                </c:pt>
                <c:pt idx="41">
                  <c:v>44054</c:v>
                </c:pt>
                <c:pt idx="42">
                  <c:v>44055</c:v>
                </c:pt>
                <c:pt idx="43">
                  <c:v>44056</c:v>
                </c:pt>
                <c:pt idx="44">
                  <c:v>44057</c:v>
                </c:pt>
                <c:pt idx="45">
                  <c:v>44058</c:v>
                </c:pt>
                <c:pt idx="46">
                  <c:v>44059</c:v>
                </c:pt>
                <c:pt idx="47">
                  <c:v>44060</c:v>
                </c:pt>
                <c:pt idx="48">
                  <c:v>44061</c:v>
                </c:pt>
                <c:pt idx="49">
                  <c:v>44062</c:v>
                </c:pt>
                <c:pt idx="50">
                  <c:v>44063</c:v>
                </c:pt>
                <c:pt idx="51">
                  <c:v>44064</c:v>
                </c:pt>
                <c:pt idx="52">
                  <c:v>44065</c:v>
                </c:pt>
                <c:pt idx="53">
                  <c:v>44066</c:v>
                </c:pt>
                <c:pt idx="54">
                  <c:v>44067</c:v>
                </c:pt>
                <c:pt idx="55">
                  <c:v>44068</c:v>
                </c:pt>
                <c:pt idx="56">
                  <c:v>44069</c:v>
                </c:pt>
                <c:pt idx="57">
                  <c:v>44070</c:v>
                </c:pt>
                <c:pt idx="58">
                  <c:v>44071</c:v>
                </c:pt>
                <c:pt idx="59">
                  <c:v>44072</c:v>
                </c:pt>
                <c:pt idx="60">
                  <c:v>44073</c:v>
                </c:pt>
                <c:pt idx="61">
                  <c:v>44074</c:v>
                </c:pt>
                <c:pt idx="62">
                  <c:v>44075</c:v>
                </c:pt>
                <c:pt idx="63">
                  <c:v>44076</c:v>
                </c:pt>
                <c:pt idx="64">
                  <c:v>44077</c:v>
                </c:pt>
                <c:pt idx="65">
                  <c:v>44078</c:v>
                </c:pt>
                <c:pt idx="66">
                  <c:v>44079</c:v>
                </c:pt>
                <c:pt idx="67">
                  <c:v>44080</c:v>
                </c:pt>
                <c:pt idx="68">
                  <c:v>44081</c:v>
                </c:pt>
                <c:pt idx="69">
                  <c:v>44082</c:v>
                </c:pt>
                <c:pt idx="70">
                  <c:v>44083</c:v>
                </c:pt>
                <c:pt idx="71">
                  <c:v>44084</c:v>
                </c:pt>
                <c:pt idx="72">
                  <c:v>44085</c:v>
                </c:pt>
                <c:pt idx="73">
                  <c:v>44086</c:v>
                </c:pt>
                <c:pt idx="74">
                  <c:v>44087</c:v>
                </c:pt>
                <c:pt idx="75">
                  <c:v>44088</c:v>
                </c:pt>
                <c:pt idx="76">
                  <c:v>44089</c:v>
                </c:pt>
                <c:pt idx="77">
                  <c:v>44090</c:v>
                </c:pt>
                <c:pt idx="78">
                  <c:v>44091</c:v>
                </c:pt>
                <c:pt idx="79">
                  <c:v>44092</c:v>
                </c:pt>
                <c:pt idx="80">
                  <c:v>44093</c:v>
                </c:pt>
                <c:pt idx="81">
                  <c:v>44094</c:v>
                </c:pt>
                <c:pt idx="82">
                  <c:v>44095</c:v>
                </c:pt>
                <c:pt idx="83">
                  <c:v>44096</c:v>
                </c:pt>
                <c:pt idx="84">
                  <c:v>44097</c:v>
                </c:pt>
                <c:pt idx="85">
                  <c:v>44098</c:v>
                </c:pt>
                <c:pt idx="86">
                  <c:v>44099</c:v>
                </c:pt>
                <c:pt idx="87">
                  <c:v>44100</c:v>
                </c:pt>
                <c:pt idx="88">
                  <c:v>44101</c:v>
                </c:pt>
                <c:pt idx="89">
                  <c:v>44102</c:v>
                </c:pt>
                <c:pt idx="90">
                  <c:v>44103</c:v>
                </c:pt>
                <c:pt idx="91">
                  <c:v>44104</c:v>
                </c:pt>
                <c:pt idx="92">
                  <c:v>44105</c:v>
                </c:pt>
                <c:pt idx="93">
                  <c:v>44106</c:v>
                </c:pt>
                <c:pt idx="94">
                  <c:v>44107</c:v>
                </c:pt>
                <c:pt idx="95">
                  <c:v>44108</c:v>
                </c:pt>
                <c:pt idx="96">
                  <c:v>44109</c:v>
                </c:pt>
                <c:pt idx="97">
                  <c:v>44110</c:v>
                </c:pt>
                <c:pt idx="98">
                  <c:v>44111</c:v>
                </c:pt>
                <c:pt idx="99">
                  <c:v>44112</c:v>
                </c:pt>
                <c:pt idx="100">
                  <c:v>44113</c:v>
                </c:pt>
                <c:pt idx="101">
                  <c:v>44114</c:v>
                </c:pt>
                <c:pt idx="102">
                  <c:v>44115</c:v>
                </c:pt>
                <c:pt idx="103">
                  <c:v>44116</c:v>
                </c:pt>
                <c:pt idx="104">
                  <c:v>44117</c:v>
                </c:pt>
                <c:pt idx="105">
                  <c:v>44118</c:v>
                </c:pt>
                <c:pt idx="106">
                  <c:v>44119</c:v>
                </c:pt>
                <c:pt idx="107">
                  <c:v>44120</c:v>
                </c:pt>
                <c:pt idx="108">
                  <c:v>44121</c:v>
                </c:pt>
                <c:pt idx="109">
                  <c:v>44122</c:v>
                </c:pt>
                <c:pt idx="110">
                  <c:v>44123</c:v>
                </c:pt>
                <c:pt idx="111">
                  <c:v>44124</c:v>
                </c:pt>
                <c:pt idx="112">
                  <c:v>44125</c:v>
                </c:pt>
                <c:pt idx="113">
                  <c:v>44126</c:v>
                </c:pt>
                <c:pt idx="114">
                  <c:v>44127</c:v>
                </c:pt>
                <c:pt idx="115">
                  <c:v>44128</c:v>
                </c:pt>
                <c:pt idx="116">
                  <c:v>44129</c:v>
                </c:pt>
                <c:pt idx="117">
                  <c:v>44130</c:v>
                </c:pt>
                <c:pt idx="118">
                  <c:v>44131</c:v>
                </c:pt>
                <c:pt idx="119">
                  <c:v>44132</c:v>
                </c:pt>
                <c:pt idx="120">
                  <c:v>44133</c:v>
                </c:pt>
                <c:pt idx="121">
                  <c:v>44134</c:v>
                </c:pt>
                <c:pt idx="122">
                  <c:v>44135</c:v>
                </c:pt>
                <c:pt idx="123">
                  <c:v>44136</c:v>
                </c:pt>
                <c:pt idx="124">
                  <c:v>44137</c:v>
                </c:pt>
                <c:pt idx="125">
                  <c:v>44138</c:v>
                </c:pt>
                <c:pt idx="126">
                  <c:v>44139</c:v>
                </c:pt>
                <c:pt idx="127">
                  <c:v>44140</c:v>
                </c:pt>
                <c:pt idx="128">
                  <c:v>44141</c:v>
                </c:pt>
                <c:pt idx="129">
                  <c:v>44142</c:v>
                </c:pt>
                <c:pt idx="130">
                  <c:v>44143</c:v>
                </c:pt>
                <c:pt idx="131">
                  <c:v>44144</c:v>
                </c:pt>
                <c:pt idx="132">
                  <c:v>44145</c:v>
                </c:pt>
                <c:pt idx="133">
                  <c:v>44146</c:v>
                </c:pt>
                <c:pt idx="134">
                  <c:v>44147</c:v>
                </c:pt>
                <c:pt idx="135">
                  <c:v>44148</c:v>
                </c:pt>
                <c:pt idx="136">
                  <c:v>44149</c:v>
                </c:pt>
                <c:pt idx="137">
                  <c:v>44150</c:v>
                </c:pt>
                <c:pt idx="138">
                  <c:v>44151</c:v>
                </c:pt>
                <c:pt idx="139">
                  <c:v>44152</c:v>
                </c:pt>
                <c:pt idx="140">
                  <c:v>44153</c:v>
                </c:pt>
                <c:pt idx="141">
                  <c:v>44154</c:v>
                </c:pt>
                <c:pt idx="142">
                  <c:v>44155</c:v>
                </c:pt>
                <c:pt idx="143">
                  <c:v>44156</c:v>
                </c:pt>
                <c:pt idx="144">
                  <c:v>44157</c:v>
                </c:pt>
                <c:pt idx="145">
                  <c:v>44158</c:v>
                </c:pt>
                <c:pt idx="146">
                  <c:v>44159</c:v>
                </c:pt>
                <c:pt idx="147">
                  <c:v>44160</c:v>
                </c:pt>
                <c:pt idx="148">
                  <c:v>44161</c:v>
                </c:pt>
                <c:pt idx="149">
                  <c:v>44162</c:v>
                </c:pt>
                <c:pt idx="150">
                  <c:v>44163</c:v>
                </c:pt>
                <c:pt idx="151">
                  <c:v>44164</c:v>
                </c:pt>
                <c:pt idx="152">
                  <c:v>44165</c:v>
                </c:pt>
              </c:numCache>
            </c:numRef>
          </c:cat>
          <c:val>
            <c:numRef>
              <c:f>'Forward Planner'!$C$57:$EY$57</c:f>
              <c:numCache>
                <c:formatCode>#,##0</c:formatCode>
                <c:ptCount val="153"/>
                <c:pt idx="0">
                  <c:v>29.3</c:v>
                </c:pt>
                <c:pt idx="1">
                  <c:v>12.299999999999999</c:v>
                </c:pt>
                <c:pt idx="2">
                  <c:v>29</c:v>
                </c:pt>
                <c:pt idx="3">
                  <c:v>83.5</c:v>
                </c:pt>
                <c:pt idx="4">
                  <c:v>83</c:v>
                </c:pt>
                <c:pt idx="5">
                  <c:v>131</c:v>
                </c:pt>
                <c:pt idx="6">
                  <c:v>131.69999999999999</c:v>
                </c:pt>
                <c:pt idx="7">
                  <c:v>196.4</c:v>
                </c:pt>
                <c:pt idx="8">
                  <c:v>170.29999999999998</c:v>
                </c:pt>
                <c:pt idx="9">
                  <c:v>211.6</c:v>
                </c:pt>
                <c:pt idx="10">
                  <c:v>262.8</c:v>
                </c:pt>
                <c:pt idx="11">
                  <c:v>108.69999999999999</c:v>
                </c:pt>
                <c:pt idx="12">
                  <c:v>878.2</c:v>
                </c:pt>
                <c:pt idx="13">
                  <c:v>963.4</c:v>
                </c:pt>
                <c:pt idx="14">
                  <c:v>278.10000000000002</c:v>
                </c:pt>
                <c:pt idx="15">
                  <c:v>1190.8999999999999</c:v>
                </c:pt>
                <c:pt idx="16">
                  <c:v>1294</c:v>
                </c:pt>
                <c:pt idx="17">
                  <c:v>2001.6999999999998</c:v>
                </c:pt>
                <c:pt idx="18">
                  <c:v>796.2</c:v>
                </c:pt>
                <c:pt idx="19">
                  <c:v>3556.7</c:v>
                </c:pt>
                <c:pt idx="20">
                  <c:v>3318.1</c:v>
                </c:pt>
                <c:pt idx="21">
                  <c:v>2711.1</c:v>
                </c:pt>
                <c:pt idx="22">
                  <c:v>3566.7999999999997</c:v>
                </c:pt>
                <c:pt idx="23">
                  <c:v>4816.3</c:v>
                </c:pt>
                <c:pt idx="24">
                  <c:v>5240.9000000000005</c:v>
                </c:pt>
                <c:pt idx="25">
                  <c:v>7174.6</c:v>
                </c:pt>
                <c:pt idx="26">
                  <c:v>9342.9</c:v>
                </c:pt>
                <c:pt idx="27">
                  <c:v>9165</c:v>
                </c:pt>
                <c:pt idx="28">
                  <c:v>9581.6</c:v>
                </c:pt>
                <c:pt idx="29">
                  <c:v>10556.4</c:v>
                </c:pt>
                <c:pt idx="30">
                  <c:v>11919.2</c:v>
                </c:pt>
                <c:pt idx="31">
                  <c:v>15554.800000000001</c:v>
                </c:pt>
                <c:pt idx="32">
                  <c:v>16457.699999999997</c:v>
                </c:pt>
                <c:pt idx="33">
                  <c:v>17675.699999999997</c:v>
                </c:pt>
                <c:pt idx="34">
                  <c:v>16900.5</c:v>
                </c:pt>
                <c:pt idx="35">
                  <c:v>22561.199999999997</c:v>
                </c:pt>
                <c:pt idx="36">
                  <c:v>19039.5</c:v>
                </c:pt>
                <c:pt idx="37">
                  <c:v>19249.5</c:v>
                </c:pt>
                <c:pt idx="38">
                  <c:v>23970</c:v>
                </c:pt>
                <c:pt idx="39">
                  <c:v>22269.699999999997</c:v>
                </c:pt>
                <c:pt idx="40">
                  <c:v>32388.399999999998</c:v>
                </c:pt>
                <c:pt idx="41">
                  <c:v>26130.799999999999</c:v>
                </c:pt>
                <c:pt idx="42">
                  <c:v>26970.5</c:v>
                </c:pt>
                <c:pt idx="43">
                  <c:v>25455</c:v>
                </c:pt>
                <c:pt idx="44">
                  <c:v>27837.599999999999</c:v>
                </c:pt>
                <c:pt idx="45">
                  <c:v>26626.399999999998</c:v>
                </c:pt>
                <c:pt idx="46">
                  <c:v>26762.6</c:v>
                </c:pt>
                <c:pt idx="47">
                  <c:v>28963.5</c:v>
                </c:pt>
                <c:pt idx="48">
                  <c:v>29243.199999999997</c:v>
                </c:pt>
                <c:pt idx="49">
                  <c:v>29844.3</c:v>
                </c:pt>
                <c:pt idx="50">
                  <c:v>27704.899999999998</c:v>
                </c:pt>
                <c:pt idx="51">
                  <c:v>27129.5</c:v>
                </c:pt>
                <c:pt idx="52">
                  <c:v>27165.8</c:v>
                </c:pt>
                <c:pt idx="53">
                  <c:v>27502.199999999997</c:v>
                </c:pt>
                <c:pt idx="54">
                  <c:v>28242.899999999998</c:v>
                </c:pt>
                <c:pt idx="55">
                  <c:v>27227.8</c:v>
                </c:pt>
                <c:pt idx="56">
                  <c:v>26090.199999999997</c:v>
                </c:pt>
                <c:pt idx="57">
                  <c:v>25762.799999999999</c:v>
                </c:pt>
                <c:pt idx="58">
                  <c:v>24827.399999999998</c:v>
                </c:pt>
                <c:pt idx="59">
                  <c:v>24869.199999999997</c:v>
                </c:pt>
                <c:pt idx="60">
                  <c:v>29112.1</c:v>
                </c:pt>
                <c:pt idx="61">
                  <c:v>29584.799999999999</c:v>
                </c:pt>
                <c:pt idx="62">
                  <c:v>26623.699999999997</c:v>
                </c:pt>
                <c:pt idx="63">
                  <c:v>25299.599999999999</c:v>
                </c:pt>
                <c:pt idx="64">
                  <c:v>24422.399999999998</c:v>
                </c:pt>
                <c:pt idx="65">
                  <c:v>25288.399999999998</c:v>
                </c:pt>
                <c:pt idx="66">
                  <c:v>29111</c:v>
                </c:pt>
                <c:pt idx="67">
                  <c:v>28366.199999999997</c:v>
                </c:pt>
                <c:pt idx="68">
                  <c:v>26248.5</c:v>
                </c:pt>
                <c:pt idx="69">
                  <c:v>24478.5</c:v>
                </c:pt>
                <c:pt idx="70">
                  <c:v>24399</c:v>
                </c:pt>
                <c:pt idx="71">
                  <c:v>24210.3</c:v>
                </c:pt>
                <c:pt idx="72">
                  <c:v>23114.1</c:v>
                </c:pt>
                <c:pt idx="73">
                  <c:v>22573</c:v>
                </c:pt>
                <c:pt idx="74">
                  <c:v>22351</c:v>
                </c:pt>
                <c:pt idx="75">
                  <c:v>21911.3</c:v>
                </c:pt>
                <c:pt idx="76">
                  <c:v>21358.899999999998</c:v>
                </c:pt>
                <c:pt idx="77">
                  <c:v>21311.599999999999</c:v>
                </c:pt>
                <c:pt idx="78">
                  <c:v>19353</c:v>
                </c:pt>
                <c:pt idx="79">
                  <c:v>18288.899999999998</c:v>
                </c:pt>
                <c:pt idx="80">
                  <c:v>11905</c:v>
                </c:pt>
                <c:pt idx="81">
                  <c:v>16415.899999999998</c:v>
                </c:pt>
                <c:pt idx="82">
                  <c:v>17421.099999999999</c:v>
                </c:pt>
                <c:pt idx="83">
                  <c:v>16511.599999999999</c:v>
                </c:pt>
                <c:pt idx="84">
                  <c:v>15038.4</c:v>
                </c:pt>
                <c:pt idx="85">
                  <c:v>12914.6</c:v>
                </c:pt>
                <c:pt idx="86">
                  <c:v>17918.899999999998</c:v>
                </c:pt>
                <c:pt idx="87">
                  <c:v>13548.2</c:v>
                </c:pt>
                <c:pt idx="88">
                  <c:v>12895.9</c:v>
                </c:pt>
                <c:pt idx="89">
                  <c:v>12951</c:v>
                </c:pt>
                <c:pt idx="90">
                  <c:v>11516.9</c:v>
                </c:pt>
                <c:pt idx="91">
                  <c:v>11769.300000000001</c:v>
                </c:pt>
                <c:pt idx="92">
                  <c:v>10772.4</c:v>
                </c:pt>
                <c:pt idx="93">
                  <c:v>10731.9</c:v>
                </c:pt>
                <c:pt idx="94">
                  <c:v>11644</c:v>
                </c:pt>
                <c:pt idx="95">
                  <c:v>11302.1</c:v>
                </c:pt>
                <c:pt idx="96">
                  <c:v>10573.4</c:v>
                </c:pt>
                <c:pt idx="97">
                  <c:v>10037.700000000001</c:v>
                </c:pt>
                <c:pt idx="98">
                  <c:v>9304.9</c:v>
                </c:pt>
                <c:pt idx="99">
                  <c:v>8958.9</c:v>
                </c:pt>
                <c:pt idx="100">
                  <c:v>9453.5</c:v>
                </c:pt>
                <c:pt idx="101">
                  <c:v>5466.8</c:v>
                </c:pt>
                <c:pt idx="102">
                  <c:v>4996.1000000000004</c:v>
                </c:pt>
                <c:pt idx="103">
                  <c:v>4473.1000000000004</c:v>
                </c:pt>
                <c:pt idx="104">
                  <c:v>4071.4</c:v>
                </c:pt>
                <c:pt idx="105">
                  <c:v>3588.7999999999997</c:v>
                </c:pt>
                <c:pt idx="106">
                  <c:v>3195.1</c:v>
                </c:pt>
                <c:pt idx="107">
                  <c:v>2782.5</c:v>
                </c:pt>
                <c:pt idx="108">
                  <c:v>2314.6</c:v>
                </c:pt>
                <c:pt idx="109">
                  <c:v>1863.8</c:v>
                </c:pt>
                <c:pt idx="110">
                  <c:v>1452.6999999999998</c:v>
                </c:pt>
                <c:pt idx="111">
                  <c:v>1064.6999999999998</c:v>
                </c:pt>
                <c:pt idx="112">
                  <c:v>734.30000000000007</c:v>
                </c:pt>
                <c:pt idx="113">
                  <c:v>433.8</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numCache>
            </c:numRef>
          </c:val>
          <c:extLst>
            <c:ext xmlns:c16="http://schemas.microsoft.com/office/drawing/2014/chart" uri="{C3380CC4-5D6E-409C-BE32-E72D297353CC}">
              <c16:uniqueId val="{00000000-5048-314A-AC95-415D65C8598B}"/>
            </c:ext>
          </c:extLst>
        </c:ser>
        <c:dLbls>
          <c:showLegendKey val="0"/>
          <c:showVal val="0"/>
          <c:showCatName val="0"/>
          <c:showSerName val="0"/>
          <c:showPercent val="0"/>
          <c:showBubbleSize val="0"/>
        </c:dLbls>
        <c:axId val="1229915472"/>
        <c:axId val="1277059856"/>
      </c:areaChart>
      <c:lineChart>
        <c:grouping val="standard"/>
        <c:varyColors val="0"/>
        <c:ser>
          <c:idx val="1"/>
          <c:order val="1"/>
          <c:tx>
            <c:strRef>
              <c:f>'Forward Planner'!$B$58</c:f>
              <c:strCache>
                <c:ptCount val="1"/>
                <c:pt idx="0">
                  <c:v>Median</c:v>
                </c:pt>
              </c:strCache>
            </c:strRef>
          </c:tx>
          <c:spPr>
            <a:ln w="28575" cap="rnd">
              <a:solidFill>
                <a:schemeClr val="accent2"/>
              </a:solidFill>
              <a:prstDash val="sysDash"/>
              <a:round/>
            </a:ln>
            <a:effectLst/>
          </c:spPr>
          <c:marker>
            <c:symbol val="none"/>
          </c:marker>
          <c:val>
            <c:numRef>
              <c:f>'Forward Planner'!$C$58:$EY$58</c:f>
              <c:numCache>
                <c:formatCode>#,##0</c:formatCode>
                <c:ptCount val="153"/>
                <c:pt idx="0">
                  <c:v>38.9</c:v>
                </c:pt>
                <c:pt idx="1">
                  <c:v>17.200000000000003</c:v>
                </c:pt>
                <c:pt idx="2">
                  <c:v>39.700000000000003</c:v>
                </c:pt>
                <c:pt idx="3">
                  <c:v>112.8</c:v>
                </c:pt>
                <c:pt idx="4">
                  <c:v>114.39999999999999</c:v>
                </c:pt>
                <c:pt idx="5">
                  <c:v>180.2</c:v>
                </c:pt>
                <c:pt idx="6">
                  <c:v>184.4</c:v>
                </c:pt>
                <c:pt idx="7">
                  <c:v>273.20000000000005</c:v>
                </c:pt>
                <c:pt idx="8">
                  <c:v>243.2</c:v>
                </c:pt>
                <c:pt idx="9">
                  <c:v>301.20000000000005</c:v>
                </c:pt>
                <c:pt idx="10">
                  <c:v>373.3</c:v>
                </c:pt>
                <c:pt idx="11">
                  <c:v>174</c:v>
                </c:pt>
                <c:pt idx="12">
                  <c:v>1195.6999999999998</c:v>
                </c:pt>
                <c:pt idx="13">
                  <c:v>1332.1999999999998</c:v>
                </c:pt>
                <c:pt idx="14">
                  <c:v>444.70000000000005</c:v>
                </c:pt>
                <c:pt idx="15">
                  <c:v>1656.3999999999999</c:v>
                </c:pt>
                <c:pt idx="16">
                  <c:v>1820.3999999999999</c:v>
                </c:pt>
                <c:pt idx="17">
                  <c:v>2785.6</c:v>
                </c:pt>
                <c:pt idx="18">
                  <c:v>1229.3</c:v>
                </c:pt>
                <c:pt idx="19">
                  <c:v>4896.4000000000005</c:v>
                </c:pt>
                <c:pt idx="20">
                  <c:v>4665.1000000000004</c:v>
                </c:pt>
                <c:pt idx="21">
                  <c:v>3926.2</c:v>
                </c:pt>
                <c:pt idx="22">
                  <c:v>5105.1000000000004</c:v>
                </c:pt>
                <c:pt idx="23">
                  <c:v>6827.1</c:v>
                </c:pt>
                <c:pt idx="24">
                  <c:v>7483.6</c:v>
                </c:pt>
                <c:pt idx="25">
                  <c:v>10151.700000000001</c:v>
                </c:pt>
                <c:pt idx="26">
                  <c:v>13155.300000000001</c:v>
                </c:pt>
                <c:pt idx="27">
                  <c:v>13095.6</c:v>
                </c:pt>
                <c:pt idx="28">
                  <c:v>13823.6</c:v>
                </c:pt>
                <c:pt idx="29">
                  <c:v>15258.2</c:v>
                </c:pt>
                <c:pt idx="30">
                  <c:v>17222.099999999999</c:v>
                </c:pt>
                <c:pt idx="31">
                  <c:v>22209.1</c:v>
                </c:pt>
                <c:pt idx="32">
                  <c:v>23701.5</c:v>
                </c:pt>
                <c:pt idx="33">
                  <c:v>25523.8</c:v>
                </c:pt>
                <c:pt idx="34">
                  <c:v>24730.5</c:v>
                </c:pt>
                <c:pt idx="35">
                  <c:v>32458.699999999997</c:v>
                </c:pt>
                <c:pt idx="36">
                  <c:v>28121.599999999999</c:v>
                </c:pt>
                <c:pt idx="37">
                  <c:v>28564.199999999997</c:v>
                </c:pt>
                <c:pt idx="38">
                  <c:v>34981.299999999996</c:v>
                </c:pt>
                <c:pt idx="39">
                  <c:v>32952.1</c:v>
                </c:pt>
                <c:pt idx="40">
                  <c:v>46487.4</c:v>
                </c:pt>
                <c:pt idx="41">
                  <c:v>38598.699999999997</c:v>
                </c:pt>
                <c:pt idx="42">
                  <c:v>39904.400000000001</c:v>
                </c:pt>
                <c:pt idx="43">
                  <c:v>38073.299999999996</c:v>
                </c:pt>
                <c:pt idx="44">
                  <c:v>41328</c:v>
                </c:pt>
                <c:pt idx="45">
                  <c:v>39780.400000000001</c:v>
                </c:pt>
                <c:pt idx="46">
                  <c:v>39983.699999999997</c:v>
                </c:pt>
                <c:pt idx="47">
                  <c:v>42916</c:v>
                </c:pt>
                <c:pt idx="48">
                  <c:v>43412.4</c:v>
                </c:pt>
                <c:pt idx="49">
                  <c:v>44182.400000000001</c:v>
                </c:pt>
                <c:pt idx="50">
                  <c:v>41478.9</c:v>
                </c:pt>
                <c:pt idx="51">
                  <c:v>40784.1</c:v>
                </c:pt>
                <c:pt idx="52">
                  <c:v>40749.9</c:v>
                </c:pt>
                <c:pt idx="53">
                  <c:v>41201.199999999997</c:v>
                </c:pt>
                <c:pt idx="54">
                  <c:v>41903.699999999997</c:v>
                </c:pt>
                <c:pt idx="55">
                  <c:v>40564.400000000001</c:v>
                </c:pt>
                <c:pt idx="56">
                  <c:v>39026.400000000001</c:v>
                </c:pt>
                <c:pt idx="57">
                  <c:v>38598.799999999996</c:v>
                </c:pt>
                <c:pt idx="58">
                  <c:v>37291.1</c:v>
                </c:pt>
                <c:pt idx="59">
                  <c:v>37303.199999999997</c:v>
                </c:pt>
                <c:pt idx="60">
                  <c:v>42898.1</c:v>
                </c:pt>
                <c:pt idx="61">
                  <c:v>43554</c:v>
                </c:pt>
                <c:pt idx="62">
                  <c:v>39667.299999999996</c:v>
                </c:pt>
                <c:pt idx="63">
                  <c:v>37838.1</c:v>
                </c:pt>
                <c:pt idx="64">
                  <c:v>36650</c:v>
                </c:pt>
                <c:pt idx="65">
                  <c:v>37777.699999999997</c:v>
                </c:pt>
                <c:pt idx="66">
                  <c:v>42849.4</c:v>
                </c:pt>
                <c:pt idx="67">
                  <c:v>41963.299999999996</c:v>
                </c:pt>
                <c:pt idx="68">
                  <c:v>39166.699999999997</c:v>
                </c:pt>
                <c:pt idx="69">
                  <c:v>36797.699999999997</c:v>
                </c:pt>
                <c:pt idx="70">
                  <c:v>36653.1</c:v>
                </c:pt>
                <c:pt idx="71">
                  <c:v>36376.199999999997</c:v>
                </c:pt>
                <c:pt idx="72">
                  <c:v>34912.699999999997</c:v>
                </c:pt>
                <c:pt idx="73">
                  <c:v>34147.599999999999</c:v>
                </c:pt>
                <c:pt idx="74">
                  <c:v>33662.5</c:v>
                </c:pt>
                <c:pt idx="75">
                  <c:v>32891.4</c:v>
                </c:pt>
                <c:pt idx="76">
                  <c:v>32072.699999999997</c:v>
                </c:pt>
                <c:pt idx="77">
                  <c:v>31949.599999999999</c:v>
                </c:pt>
                <c:pt idx="78">
                  <c:v>29317.899999999998</c:v>
                </c:pt>
                <c:pt idx="79">
                  <c:v>27789.5</c:v>
                </c:pt>
                <c:pt idx="80">
                  <c:v>19061.899999999998</c:v>
                </c:pt>
                <c:pt idx="81">
                  <c:v>24668.699999999997</c:v>
                </c:pt>
                <c:pt idx="82">
                  <c:v>25865.399999999998</c:v>
                </c:pt>
                <c:pt idx="83">
                  <c:v>24617.1</c:v>
                </c:pt>
                <c:pt idx="84">
                  <c:v>22595.3</c:v>
                </c:pt>
                <c:pt idx="85">
                  <c:v>19675.199999999997</c:v>
                </c:pt>
                <c:pt idx="86">
                  <c:v>26198.6</c:v>
                </c:pt>
                <c:pt idx="87">
                  <c:v>20450.399999999998</c:v>
                </c:pt>
                <c:pt idx="88">
                  <c:v>19486.5</c:v>
                </c:pt>
                <c:pt idx="89">
                  <c:v>19445.599999999999</c:v>
                </c:pt>
                <c:pt idx="90">
                  <c:v>17448.899999999998</c:v>
                </c:pt>
                <c:pt idx="91">
                  <c:v>17653.099999999999</c:v>
                </c:pt>
                <c:pt idx="92">
                  <c:v>16276.5</c:v>
                </c:pt>
                <c:pt idx="93">
                  <c:v>16164.9</c:v>
                </c:pt>
                <c:pt idx="94">
                  <c:v>17488.8</c:v>
                </c:pt>
                <c:pt idx="95">
                  <c:v>16983.8</c:v>
                </c:pt>
                <c:pt idx="96">
                  <c:v>15914.7</c:v>
                </c:pt>
                <c:pt idx="97">
                  <c:v>15114.300000000001</c:v>
                </c:pt>
                <c:pt idx="98">
                  <c:v>14083</c:v>
                </c:pt>
                <c:pt idx="99">
                  <c:v>13602.9</c:v>
                </c:pt>
                <c:pt idx="100">
                  <c:v>14065.7</c:v>
                </c:pt>
                <c:pt idx="101">
                  <c:v>8753.2000000000007</c:v>
                </c:pt>
                <c:pt idx="102">
                  <c:v>7999.6</c:v>
                </c:pt>
                <c:pt idx="103">
                  <c:v>7162.1</c:v>
                </c:pt>
                <c:pt idx="104">
                  <c:v>6519</c:v>
                </c:pt>
                <c:pt idx="105">
                  <c:v>5746.2000000000007</c:v>
                </c:pt>
                <c:pt idx="106">
                  <c:v>5115.9000000000005</c:v>
                </c:pt>
                <c:pt idx="107">
                  <c:v>4455.2000000000007</c:v>
                </c:pt>
                <c:pt idx="108">
                  <c:v>3706</c:v>
                </c:pt>
                <c:pt idx="109">
                  <c:v>2984.2999999999997</c:v>
                </c:pt>
                <c:pt idx="110">
                  <c:v>2326</c:v>
                </c:pt>
                <c:pt idx="111">
                  <c:v>1704.8</c:v>
                </c:pt>
                <c:pt idx="112">
                  <c:v>1175.8</c:v>
                </c:pt>
                <c:pt idx="113">
                  <c:v>694.6</c:v>
                </c:pt>
                <c:pt idx="114">
                  <c:v>0.1</c:v>
                </c:pt>
                <c:pt idx="115">
                  <c:v>0.1</c:v>
                </c:pt>
                <c:pt idx="116">
                  <c:v>0.1</c:v>
                </c:pt>
                <c:pt idx="117">
                  <c:v>0.1</c:v>
                </c:pt>
                <c:pt idx="118">
                  <c:v>0.1</c:v>
                </c:pt>
                <c:pt idx="119">
                  <c:v>0.1</c:v>
                </c:pt>
                <c:pt idx="120">
                  <c:v>0.1</c:v>
                </c:pt>
                <c:pt idx="121">
                  <c:v>0.1</c:v>
                </c:pt>
                <c:pt idx="122">
                  <c:v>0.1</c:v>
                </c:pt>
                <c:pt idx="123">
                  <c:v>0.1</c:v>
                </c:pt>
                <c:pt idx="124">
                  <c:v>0.1</c:v>
                </c:pt>
                <c:pt idx="125">
                  <c:v>0.1</c:v>
                </c:pt>
                <c:pt idx="126">
                  <c:v>0.1</c:v>
                </c:pt>
                <c:pt idx="127">
                  <c:v>0.1</c:v>
                </c:pt>
                <c:pt idx="128">
                  <c:v>0.1</c:v>
                </c:pt>
                <c:pt idx="129">
                  <c:v>0.1</c:v>
                </c:pt>
                <c:pt idx="130">
                  <c:v>0.1</c:v>
                </c:pt>
                <c:pt idx="131">
                  <c:v>0.1</c:v>
                </c:pt>
                <c:pt idx="132">
                  <c:v>0.1</c:v>
                </c:pt>
                <c:pt idx="133">
                  <c:v>0.1</c:v>
                </c:pt>
                <c:pt idx="134">
                  <c:v>0.1</c:v>
                </c:pt>
                <c:pt idx="135">
                  <c:v>0.1</c:v>
                </c:pt>
                <c:pt idx="136">
                  <c:v>0.1</c:v>
                </c:pt>
                <c:pt idx="137">
                  <c:v>0.1</c:v>
                </c:pt>
                <c:pt idx="138">
                  <c:v>0.1</c:v>
                </c:pt>
                <c:pt idx="139">
                  <c:v>0.1</c:v>
                </c:pt>
                <c:pt idx="140">
                  <c:v>0.1</c:v>
                </c:pt>
                <c:pt idx="141">
                  <c:v>0.1</c:v>
                </c:pt>
                <c:pt idx="142">
                  <c:v>0.1</c:v>
                </c:pt>
                <c:pt idx="143">
                  <c:v>0.1</c:v>
                </c:pt>
                <c:pt idx="144">
                  <c:v>0.1</c:v>
                </c:pt>
                <c:pt idx="145">
                  <c:v>0.1</c:v>
                </c:pt>
                <c:pt idx="146">
                  <c:v>0.1</c:v>
                </c:pt>
                <c:pt idx="147">
                  <c:v>0.1</c:v>
                </c:pt>
                <c:pt idx="148">
                  <c:v>0.1</c:v>
                </c:pt>
                <c:pt idx="149">
                  <c:v>0.1</c:v>
                </c:pt>
                <c:pt idx="150">
                  <c:v>0.1</c:v>
                </c:pt>
                <c:pt idx="151">
                  <c:v>0.1</c:v>
                </c:pt>
                <c:pt idx="152">
                  <c:v>0.1</c:v>
                </c:pt>
              </c:numCache>
            </c:numRef>
          </c:val>
          <c:smooth val="0"/>
          <c:extLst>
            <c:ext xmlns:c16="http://schemas.microsoft.com/office/drawing/2014/chart" uri="{C3380CC4-5D6E-409C-BE32-E72D297353CC}">
              <c16:uniqueId val="{00000001-5048-314A-AC95-415D65C8598B}"/>
            </c:ext>
          </c:extLst>
        </c:ser>
        <c:ser>
          <c:idx val="3"/>
          <c:order val="3"/>
          <c:tx>
            <c:v>Ongoing cases</c:v>
          </c:tx>
          <c:spPr>
            <a:ln w="28575" cap="rnd">
              <a:solidFill>
                <a:schemeClr val="accent4"/>
              </a:solidFill>
              <a:round/>
            </a:ln>
            <a:effectLst/>
          </c:spPr>
          <c:marker>
            <c:symbol val="none"/>
          </c:marker>
          <c:val>
            <c:numRef>
              <c:f>'Forward Planner'!$C$35:$EY$35</c:f>
              <c:numCache>
                <c:formatCode>General</c:formatCode>
                <c:ptCount val="153"/>
                <c:pt idx="0">
                  <c:v>0</c:v>
                </c:pt>
                <c:pt idx="1">
                  <c:v>13.0000000000014</c:v>
                </c:pt>
                <c:pt idx="2">
                  <c:v>17.000000000000512</c:v>
                </c:pt>
                <c:pt idx="3">
                  <c:v>28.000000000001211</c:v>
                </c:pt>
                <c:pt idx="4">
                  <c:v>62.000000000002814</c:v>
                </c:pt>
                <c:pt idx="5">
                  <c:v>92.000000000000014</c:v>
                </c:pt>
                <c:pt idx="6">
                  <c:v>139.99999999999801</c:v>
                </c:pt>
                <c:pt idx="7">
                  <c:v>182.99999999999372</c:v>
                </c:pt>
                <c:pt idx="8">
                  <c:v>249.99999999999721</c:v>
                </c:pt>
                <c:pt idx="9">
                  <c:v>298.00000000001069</c:v>
                </c:pt>
                <c:pt idx="10">
                  <c:v>358.99999999999039</c:v>
                </c:pt>
                <c:pt idx="11">
                  <c:v>436.00000000000188</c:v>
                </c:pt>
                <c:pt idx="12">
                  <c:v>436.00000000000188</c:v>
                </c:pt>
                <c:pt idx="13">
                  <c:v>777.99999999999295</c:v>
                </c:pt>
                <c:pt idx="14">
                  <c:v>1107.0000000000437</c:v>
                </c:pt>
                <c:pt idx="15">
                  <c:v>1104.0000000000073</c:v>
                </c:pt>
                <c:pt idx="16">
                  <c:v>1500.0000000000157</c:v>
                </c:pt>
                <c:pt idx="17">
                  <c:v>1874.999999999972</c:v>
                </c:pt>
                <c:pt idx="18">
                  <c:v>2526.9999999999445</c:v>
                </c:pt>
                <c:pt idx="19">
                  <c:v>2552.9999999999</c:v>
                </c:pt>
                <c:pt idx="20">
                  <c:v>3807.9999999999941</c:v>
                </c:pt>
                <c:pt idx="21">
                  <c:v>4794.0000000000109</c:v>
                </c:pt>
                <c:pt idx="22">
                  <c:v>5420.0000000000155</c:v>
                </c:pt>
                <c:pt idx="23">
                  <c:v>6344.0000000000509</c:v>
                </c:pt>
                <c:pt idx="24">
                  <c:v>7705.0000000000391</c:v>
                </c:pt>
                <c:pt idx="25">
                  <c:v>9180.9999999999891</c:v>
                </c:pt>
                <c:pt idx="26">
                  <c:v>11010.999999999969</c:v>
                </c:pt>
                <c:pt idx="27">
                  <c:v>13602.000000000005</c:v>
                </c:pt>
                <c:pt idx="28">
                  <c:v>16168.000000000033</c:v>
                </c:pt>
                <c:pt idx="29">
                  <c:v>18228.999999999916</c:v>
                </c:pt>
                <c:pt idx="30">
                  <c:v>20492.999999999978</c:v>
                </c:pt>
                <c:pt idx="31">
                  <c:v>22838.999999999905</c:v>
                </c:pt>
                <c:pt idx="32">
                  <c:v>27149.000000000193</c:v>
                </c:pt>
                <c:pt idx="33">
                  <c:v>30158.999999999942</c:v>
                </c:pt>
                <c:pt idx="34">
                  <c:v>33622.000000000131</c:v>
                </c:pt>
                <c:pt idx="35">
                  <c:v>36735.999999999927</c:v>
                </c:pt>
                <c:pt idx="36">
                  <c:v>41710.000000000095</c:v>
                </c:pt>
                <c:pt idx="37">
                  <c:v>44114.999999999782</c:v>
                </c:pt>
                <c:pt idx="38">
                  <c:v>46308.999999999854</c:v>
                </c:pt>
                <c:pt idx="39">
                  <c:v>49662.000000000255</c:v>
                </c:pt>
                <c:pt idx="40">
                  <c:v>51127.000000000247</c:v>
                </c:pt>
                <c:pt idx="41">
                  <c:v>57292.999999999789</c:v>
                </c:pt>
                <c:pt idx="42">
                  <c:v>60094.000000000051</c:v>
                </c:pt>
                <c:pt idx="43">
                  <c:v>62753.000000000218</c:v>
                </c:pt>
                <c:pt idx="44">
                  <c:v>64089.000000000044</c:v>
                </c:pt>
                <c:pt idx="45">
                  <c:v>64979.999999999629</c:v>
                </c:pt>
                <c:pt idx="46">
                  <c:v>65309.999999999724</c:v>
                </c:pt>
                <c:pt idx="47">
                  <c:v>65455.999999999527</c:v>
                </c:pt>
                <c:pt idx="48">
                  <c:v>67291.99999999968</c:v>
                </c:pt>
                <c:pt idx="49">
                  <c:v>66877.999999999884</c:v>
                </c:pt>
                <c:pt idx="50">
                  <c:v>68892.999999999767</c:v>
                </c:pt>
                <c:pt idx="51">
                  <c:v>69907.000000000684</c:v>
                </c:pt>
                <c:pt idx="52">
                  <c:v>68697.999999999927</c:v>
                </c:pt>
                <c:pt idx="53">
                  <c:v>68765.999999999622</c:v>
                </c:pt>
                <c:pt idx="54">
                  <c:v>64641.000000000524</c:v>
                </c:pt>
                <c:pt idx="55">
                  <c:v>64765.999999999498</c:v>
                </c:pt>
                <c:pt idx="56">
                  <c:v>64362.999999999636</c:v>
                </c:pt>
                <c:pt idx="57">
                  <c:v>64467.000000000611</c:v>
                </c:pt>
                <c:pt idx="58">
                  <c:v>63503.000000000866</c:v>
                </c:pt>
                <c:pt idx="59">
                  <c:v>62866.999999999942</c:v>
                </c:pt>
                <c:pt idx="60">
                  <c:v>62296.00000000008</c:v>
                </c:pt>
                <c:pt idx="61">
                  <c:v>62712.000000000859</c:v>
                </c:pt>
                <c:pt idx="62">
                  <c:v>63370.99999999952</c:v>
                </c:pt>
                <c:pt idx="63">
                  <c:v>62328.000000000087</c:v>
                </c:pt>
                <c:pt idx="64">
                  <c:v>61985.999999999243</c:v>
                </c:pt>
                <c:pt idx="65">
                  <c:v>61660.000000000829</c:v>
                </c:pt>
                <c:pt idx="66">
                  <c:v>61605.000000000146</c:v>
                </c:pt>
                <c:pt idx="67">
                  <c:v>63112.999999999302</c:v>
                </c:pt>
                <c:pt idx="68">
                  <c:v>63337.000000000582</c:v>
                </c:pt>
                <c:pt idx="69">
                  <c:v>63060.000000000815</c:v>
                </c:pt>
                <c:pt idx="70">
                  <c:v>62488.000000000524</c:v>
                </c:pt>
                <c:pt idx="71">
                  <c:v>62100.999999999127</c:v>
                </c:pt>
                <c:pt idx="72">
                  <c:v>61982.000000000728</c:v>
                </c:pt>
                <c:pt idx="73">
                  <c:v>61300.000000000895</c:v>
                </c:pt>
                <c:pt idx="74">
                  <c:v>58503.999999998887</c:v>
                </c:pt>
                <c:pt idx="75">
                  <c:v>55755.000000001448</c:v>
                </c:pt>
                <c:pt idx="76">
                  <c:v>54504.000000000393</c:v>
                </c:pt>
                <c:pt idx="77">
                  <c:v>53619.000000000138</c:v>
                </c:pt>
                <c:pt idx="78">
                  <c:v>53162.999999999323</c:v>
                </c:pt>
                <c:pt idx="79">
                  <c:v>51465.999999999993</c:v>
                </c:pt>
                <c:pt idx="80">
                  <c:v>47779.000000001332</c:v>
                </c:pt>
                <c:pt idx="81">
                  <c:v>42161.000000000924</c:v>
                </c:pt>
                <c:pt idx="82">
                  <c:v>40135.999999999563</c:v>
                </c:pt>
                <c:pt idx="83">
                  <c:v>39537.999999999156</c:v>
                </c:pt>
                <c:pt idx="84">
                  <c:v>38574.000000000953</c:v>
                </c:pt>
                <c:pt idx="85">
                  <c:v>37102.999999999382</c:v>
                </c:pt>
                <c:pt idx="86">
                  <c:v>35324.999999998683</c:v>
                </c:pt>
                <c:pt idx="87">
                  <c:v>36133.00000000112</c:v>
                </c:pt>
                <c:pt idx="88">
                  <c:v>34697.999999998297</c:v>
                </c:pt>
                <c:pt idx="89">
                  <c:v>33022.999999998501</c:v>
                </c:pt>
                <c:pt idx="90">
                  <c:v>31665.000000001</c:v>
                </c:pt>
                <c:pt idx="91">
                  <c:v>29742.999999998356</c:v>
                </c:pt>
                <c:pt idx="92">
                  <c:v>28966.000000000386</c:v>
                </c:pt>
                <c:pt idx="93">
                  <c:v>28116.999999999745</c:v>
                </c:pt>
                <c:pt idx="94">
                  <c:v>29772.999999997417</c:v>
                </c:pt>
                <c:pt idx="95">
                  <c:v>29023.999999998578</c:v>
                </c:pt>
                <c:pt idx="96">
                  <c:v>27534.999999998457</c:v>
                </c:pt>
                <c:pt idx="97">
                  <c:v>26224.999999997966</c:v>
                </c:pt>
                <c:pt idx="98">
                  <c:v>25369.999999998927</c:v>
                </c:pt>
                <c:pt idx="99">
                  <c:v>25064.999999999305</c:v>
                </c:pt>
                <c:pt idx="100">
                  <c:v>22218.999999998145</c:v>
                </c:pt>
                <c:pt idx="101">
                  <c:v>21939.999999999363</c:v>
                </c:pt>
                <c:pt idx="102">
                  <c:v>20051.000000000062</c:v>
                </c:pt>
                <c:pt idx="103">
                  <c:v>17951.99999999773</c:v>
                </c:pt>
                <c:pt idx="104">
                  <c:v>16340</c:v>
                </c:pt>
                <c:pt idx="105">
                  <c:v>14402.999999998199</c:v>
                </c:pt>
                <c:pt idx="106">
                  <c:v>12822.99999999791</c:v>
                </c:pt>
                <c:pt idx="107">
                  <c:v>11167.00000000024</c:v>
                </c:pt>
                <c:pt idx="108">
                  <c:v>9288.9999999998909</c:v>
                </c:pt>
                <c:pt idx="109">
                  <c:v>7480.0000000000109</c:v>
                </c:pt>
                <c:pt idx="110">
                  <c:v>5830.0000000000109</c:v>
                </c:pt>
                <c:pt idx="111">
                  <c:v>4273.0000000000109</c:v>
                </c:pt>
                <c:pt idx="112">
                  <c:v>2947.0000000000109</c:v>
                </c:pt>
                <c:pt idx="113">
                  <c:v>1741.0000000000109</c:v>
                </c:pt>
                <c:pt idx="114" formatCode="0">
                  <c:v>1.0913936421275139E-11</c:v>
                </c:pt>
                <c:pt idx="115" formatCode="0">
                  <c:v>1.0913936421275139E-11</c:v>
                </c:pt>
                <c:pt idx="116" formatCode="0">
                  <c:v>1.0913936421275139E-11</c:v>
                </c:pt>
                <c:pt idx="117" formatCode="0">
                  <c:v>1.0913936421275139E-11</c:v>
                </c:pt>
                <c:pt idx="118" formatCode="0">
                  <c:v>1.0913936421275139E-11</c:v>
                </c:pt>
                <c:pt idx="119" formatCode="0">
                  <c:v>1.0913936421275139E-11</c:v>
                </c:pt>
                <c:pt idx="120" formatCode="0">
                  <c:v>1.0913936421275139E-11</c:v>
                </c:pt>
                <c:pt idx="121" formatCode="0">
                  <c:v>1.0913936421275139E-11</c:v>
                </c:pt>
                <c:pt idx="122" formatCode="0">
                  <c:v>1.0913936421275139E-11</c:v>
                </c:pt>
                <c:pt idx="123" formatCode="0">
                  <c:v>1.0913936421275139E-11</c:v>
                </c:pt>
                <c:pt idx="124" formatCode="0">
                  <c:v>1.0913936421275139E-11</c:v>
                </c:pt>
                <c:pt idx="125" formatCode="0">
                  <c:v>1.0913936421275139E-11</c:v>
                </c:pt>
                <c:pt idx="126" formatCode="0">
                  <c:v>1.0913936421275139E-11</c:v>
                </c:pt>
                <c:pt idx="127" formatCode="0">
                  <c:v>1.0913936421275139E-11</c:v>
                </c:pt>
                <c:pt idx="128" formatCode="0">
                  <c:v>1.0913936421275139E-11</c:v>
                </c:pt>
                <c:pt idx="129" formatCode="0">
                  <c:v>1.0913936421275139E-11</c:v>
                </c:pt>
                <c:pt idx="130" formatCode="0">
                  <c:v>1.0913936421275139E-11</c:v>
                </c:pt>
                <c:pt idx="131" formatCode="0">
                  <c:v>1.0913936421275139E-11</c:v>
                </c:pt>
                <c:pt idx="132" formatCode="0">
                  <c:v>1.0913936421275139E-11</c:v>
                </c:pt>
                <c:pt idx="133" formatCode="0">
                  <c:v>1.0913936421275139E-11</c:v>
                </c:pt>
                <c:pt idx="134" formatCode="0">
                  <c:v>1.0913936421275139E-11</c:v>
                </c:pt>
                <c:pt idx="135" formatCode="0">
                  <c:v>1.0913936421275139E-11</c:v>
                </c:pt>
                <c:pt idx="136" formatCode="0">
                  <c:v>1.0913936421275139E-11</c:v>
                </c:pt>
                <c:pt idx="137" formatCode="0">
                  <c:v>1.0913936421275139E-11</c:v>
                </c:pt>
                <c:pt idx="138" formatCode="0">
                  <c:v>1.0913936421275139E-11</c:v>
                </c:pt>
                <c:pt idx="139" formatCode="0">
                  <c:v>1.0913936421275139E-11</c:v>
                </c:pt>
                <c:pt idx="140" formatCode="0">
                  <c:v>1.0913936421275139E-11</c:v>
                </c:pt>
                <c:pt idx="141" formatCode="0">
                  <c:v>1.0913936421275139E-11</c:v>
                </c:pt>
                <c:pt idx="142" formatCode="0">
                  <c:v>1.0913936421275139E-11</c:v>
                </c:pt>
                <c:pt idx="143" formatCode="0">
                  <c:v>1.0913936421275139E-11</c:v>
                </c:pt>
                <c:pt idx="144" formatCode="0">
                  <c:v>1.0913936421275139E-11</c:v>
                </c:pt>
                <c:pt idx="145" formatCode="0">
                  <c:v>1.0913936421275139E-11</c:v>
                </c:pt>
                <c:pt idx="146" formatCode="0">
                  <c:v>1.0913936421275139E-11</c:v>
                </c:pt>
                <c:pt idx="147" formatCode="0">
                  <c:v>1.0913936421275139E-11</c:v>
                </c:pt>
                <c:pt idx="148" formatCode="0">
                  <c:v>1.0913936421275139E-11</c:v>
                </c:pt>
                <c:pt idx="149" formatCode="0">
                  <c:v>1.0913936421275139E-11</c:v>
                </c:pt>
                <c:pt idx="150" formatCode="0">
                  <c:v>1.0913936421275139E-11</c:v>
                </c:pt>
                <c:pt idx="151" formatCode="0">
                  <c:v>1.0913936421275139E-11</c:v>
                </c:pt>
                <c:pt idx="152" formatCode="0">
                  <c:v>1.0913936421275139E-11</c:v>
                </c:pt>
              </c:numCache>
            </c:numRef>
          </c:val>
          <c:smooth val="0"/>
          <c:extLst>
            <c:ext xmlns:c16="http://schemas.microsoft.com/office/drawing/2014/chart" uri="{C3380CC4-5D6E-409C-BE32-E72D297353CC}">
              <c16:uniqueId val="{00000000-9F95-8549-A99A-62CD5D1F5846}"/>
            </c:ext>
          </c:extLst>
        </c:ser>
        <c:dLbls>
          <c:showLegendKey val="0"/>
          <c:showVal val="0"/>
          <c:showCatName val="0"/>
          <c:showSerName val="0"/>
          <c:showPercent val="0"/>
          <c:showBubbleSize val="0"/>
        </c:dLbls>
        <c:marker val="1"/>
        <c:smooth val="0"/>
        <c:axId val="1229915472"/>
        <c:axId val="1277059856"/>
      </c:lineChart>
      <c:dateAx>
        <c:axId val="1229915472"/>
        <c:scaling>
          <c:orientation val="minMax"/>
        </c:scaling>
        <c:delete val="0"/>
        <c:axPos val="b"/>
        <c:title>
          <c:tx>
            <c:rich>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Date</a:t>
                </a:r>
              </a:p>
            </c:rich>
          </c:tx>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d/m/yy;@"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77059856"/>
        <c:crosses val="autoZero"/>
        <c:auto val="1"/>
        <c:lblOffset val="100"/>
        <c:baseTimeUnit val="days"/>
      </c:dateAx>
      <c:valAx>
        <c:axId val="127705985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r>
                  <a:rPr lang="en-GB" sz="1200"/>
                  <a:t>Number</a:t>
                </a:r>
                <a:r>
                  <a:rPr lang="en-GB" sz="1200" baseline="0"/>
                  <a:t> of contact tracers</a:t>
                </a:r>
                <a:endParaRPr lang="en-GB" sz="1200"/>
              </a:p>
            </c:rich>
          </c:tx>
          <c:overlay val="0"/>
          <c:spPr>
            <a:noFill/>
            <a:ln>
              <a:noFill/>
            </a:ln>
            <a:effectLst/>
          </c:spPr>
          <c:txPr>
            <a:bodyPr rot="-54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crossAx val="1229915472"/>
        <c:crosses val="autoZero"/>
        <c:crossBetween val="between"/>
      </c:valAx>
      <c:spPr>
        <a:noFill/>
        <a:ln>
          <a:noFill/>
        </a:ln>
        <a:effectLst/>
      </c:spPr>
    </c:plotArea>
    <c:legend>
      <c:legendPos val="b"/>
      <c:legendEntry>
        <c:idx val="1"/>
        <c:delete val="1"/>
      </c:legendEntry>
      <c:layout>
        <c:manualLayout>
          <c:xMode val="edge"/>
          <c:yMode val="edge"/>
          <c:x val="0.72620047713733837"/>
          <c:y val="3.7950499071897376E-2"/>
          <c:w val="0.26565159326596166"/>
          <c:h val="4.3260550190153679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14</xdr:col>
      <xdr:colOff>802921</xdr:colOff>
      <xdr:row>0</xdr:row>
      <xdr:rowOff>107526</xdr:rowOff>
    </xdr:from>
    <xdr:to>
      <xdr:col>15</xdr:col>
      <xdr:colOff>739422</xdr:colOff>
      <xdr:row>1</xdr:row>
      <xdr:rowOff>31995</xdr:rowOff>
    </xdr:to>
    <xdr:pic>
      <xdr:nvPicPr>
        <xdr:cNvPr id="2" name="Picture 1">
          <a:extLst>
            <a:ext uri="{FF2B5EF4-FFF2-40B4-BE49-F238E27FC236}">
              <a16:creationId xmlns:a16="http://schemas.microsoft.com/office/drawing/2014/main" id="{31FA3DDD-42C0-AC41-91C1-7C9F69F958A8}"/>
            </a:ext>
          </a:extLst>
        </xdr:cNvPr>
        <xdr:cNvPicPr>
          <a:picLocks noChangeAspect="1"/>
        </xdr:cNvPicPr>
      </xdr:nvPicPr>
      <xdr:blipFill>
        <a:blip xmlns:r="http://schemas.openxmlformats.org/officeDocument/2006/relationships" r:embed="rId1"/>
        <a:stretch>
          <a:fillRect/>
        </a:stretch>
      </xdr:blipFill>
      <xdr:spPr>
        <a:xfrm>
          <a:off x="12144021" y="107526"/>
          <a:ext cx="889001" cy="318169"/>
        </a:xfrm>
        <a:prstGeom prst="rect">
          <a:avLst/>
        </a:prstGeom>
      </xdr:spPr>
    </xdr:pic>
    <xdr:clientData/>
  </xdr:twoCellAnchor>
  <xdr:twoCellAnchor>
    <xdr:from>
      <xdr:col>0</xdr:col>
      <xdr:colOff>431800</xdr:colOff>
      <xdr:row>2</xdr:row>
      <xdr:rowOff>12700</xdr:rowOff>
    </xdr:from>
    <xdr:to>
      <xdr:col>16</xdr:col>
      <xdr:colOff>0</xdr:colOff>
      <xdr:row>37</xdr:row>
      <xdr:rowOff>50800</xdr:rowOff>
    </xdr:to>
    <xdr:sp macro="" textlink="">
      <xdr:nvSpPr>
        <xdr:cNvPr id="3" name="TextBox 2">
          <a:extLst>
            <a:ext uri="{FF2B5EF4-FFF2-40B4-BE49-F238E27FC236}">
              <a16:creationId xmlns:a16="http://schemas.microsoft.com/office/drawing/2014/main" id="{D888FD0E-6C82-0948-8740-C9054B18A184}"/>
            </a:ext>
          </a:extLst>
        </xdr:cNvPr>
        <xdr:cNvSpPr txBox="1"/>
      </xdr:nvSpPr>
      <xdr:spPr>
        <a:xfrm>
          <a:off x="431800" y="774700"/>
          <a:ext cx="12585700" cy="8928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a:t>How to use this</a:t>
          </a:r>
          <a:r>
            <a:rPr lang="en-GB" sz="1400" b="1" baseline="0"/>
            <a:t> spreadsheet.</a:t>
          </a:r>
          <a:endParaRPr lang="en-GB" sz="1400" b="1" baseline="0">
            <a:solidFill>
              <a:srgbClr val="FF0000"/>
            </a:solidFill>
          </a:endParaRPr>
        </a:p>
        <a:p>
          <a:endParaRPr lang="en-GB" sz="1400" baseline="0"/>
        </a:p>
        <a:p>
          <a:r>
            <a:rPr lang="en-GB" sz="1400" baseline="0"/>
            <a:t>This spreadsheet can be used to estimate the staff required to track and trace confirmed COVID-19 patients. It may be used to give a quick estimate of numbers using built-in values, or customised to reflect local circumstances.</a:t>
          </a:r>
        </a:p>
        <a:p>
          <a:endParaRPr lang="en-GB" sz="1400" baseline="0"/>
        </a:p>
        <a:p>
          <a:r>
            <a:rPr lang="en-GB" sz="1400" b="1" baseline="0"/>
            <a:t>Please note</a:t>
          </a:r>
        </a:p>
        <a:p>
          <a:r>
            <a:rPr lang="en-GB" sz="1400" baseline="0"/>
            <a:t>All data input fields are highlighted in yellow, and all other fields should be left unchanged. In the instructions below all worksheet (tab) references are shown as </a:t>
          </a:r>
          <a:r>
            <a:rPr lang="en-GB" sz="1400" b="1" baseline="0"/>
            <a:t>bold</a:t>
          </a:r>
          <a:r>
            <a:rPr lang="en-GB" sz="1400" baseline="0"/>
            <a:t>.</a:t>
          </a:r>
        </a:p>
        <a:p>
          <a:endParaRPr lang="en-GB" sz="1400" baseline="0"/>
        </a:p>
        <a:p>
          <a:r>
            <a:rPr lang="en-GB" sz="1400" b="1" baseline="0"/>
            <a:t>Steps to take</a:t>
          </a:r>
        </a:p>
        <a:p>
          <a:endParaRPr lang="en-GB" sz="1400" baseline="0"/>
        </a:p>
        <a:p>
          <a:r>
            <a:rPr lang="en-GB" sz="1400" baseline="0"/>
            <a:t>1. Use the </a:t>
          </a:r>
          <a:r>
            <a:rPr lang="en-GB" sz="1400" b="1" baseline="0"/>
            <a:t>Contact Tracing </a:t>
          </a:r>
          <a:r>
            <a:rPr lang="en-GB" sz="1400" baseline="0"/>
            <a:t>tab for a quick estimate of numbers. Define the number of COVID-19 cases to track per day and the level of social distancing. There are options to define the follow-up period for monitoring contacts, the percentage of contacts that are followed up, and the average working hours per day of the staff. Note the effect of changing the level of social distancing. It is important to have a good understanding of the number of contacts per COVID-19 case, as this greatly impacts the staffing numbers.</a:t>
          </a:r>
        </a:p>
        <a:p>
          <a:endParaRPr lang="en-GB" sz="1400" b="0" baseline="0"/>
        </a:p>
        <a:p>
          <a:r>
            <a:rPr lang="en-GB" sz="1400" b="0" baseline="0"/>
            <a:t>2. Use the </a:t>
          </a:r>
          <a:r>
            <a:rPr lang="en-GB" sz="1400" b="1" baseline="0"/>
            <a:t>Parameters</a:t>
          </a:r>
          <a:r>
            <a:rPr lang="en-GB" sz="1400" b="0" baseline="0"/>
            <a:t> tab to customise the settings. Review the values and update as appropriate for your needs. In particular check interview times, the percentage of case or contact interviews that may require travel for a face-to-face meeting, whether this travel is urban or rural, and average travel time. </a:t>
          </a:r>
        </a:p>
        <a:p>
          <a:endParaRPr lang="en-GB" sz="1400" b="0" baseline="0"/>
        </a:p>
        <a:p>
          <a:r>
            <a:rPr lang="en-GB" sz="1400" b="0" baseline="0"/>
            <a:t>3. If you have estimates of likely COVID-19 cases over time, you can use the </a:t>
          </a:r>
          <a:r>
            <a:rPr lang="en-GB" sz="1400" b="1" baseline="0"/>
            <a:t>Forward Planner</a:t>
          </a:r>
          <a:r>
            <a:rPr lang="en-GB" sz="1400" b="0" baseline="0"/>
            <a:t> to estimate staffing numbers for up to four months, depending on data availability. Use the </a:t>
          </a:r>
          <a:r>
            <a:rPr lang="en-GB" sz="1400" b="1" baseline="0"/>
            <a:t>Data</a:t>
          </a:r>
          <a:r>
            <a:rPr lang="en-GB" sz="1400" b="0" baseline="0"/>
            <a:t> worksheet to input your data. Up to ten data sets can be stored and selected.</a:t>
          </a:r>
        </a:p>
        <a:p>
          <a:endParaRPr lang="en-GB" sz="1400" b="0" baseline="0"/>
        </a:p>
        <a:p>
          <a:endParaRPr lang="en-GB" sz="14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499342</xdr:colOff>
      <xdr:row>11</xdr:row>
      <xdr:rowOff>49068</xdr:rowOff>
    </xdr:from>
    <xdr:to>
      <xdr:col>19</xdr:col>
      <xdr:colOff>623456</xdr:colOff>
      <xdr:row>33</xdr:row>
      <xdr:rowOff>49069</xdr:rowOff>
    </xdr:to>
    <xdr:graphicFrame macro="">
      <xdr:nvGraphicFramePr>
        <xdr:cNvPr id="5" name="Chart 4">
          <a:extLst>
            <a:ext uri="{FF2B5EF4-FFF2-40B4-BE49-F238E27FC236}">
              <a16:creationId xmlns:a16="http://schemas.microsoft.com/office/drawing/2014/main" id="{0AB34441-FE8F-9A43-A817-F31D6670AD8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apps.who.int/iris/bitstream/handle/10665/332265/WHO-2019-nCoV-Contact_Tracing-Tools_Annex-2020.1-eng.pdf?sequence=1&amp;isAllowed=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57EE5-D3C3-E940-830D-208331D3F466}">
  <sheetPr>
    <tabColor theme="1"/>
  </sheetPr>
  <dimension ref="B1:D4"/>
  <sheetViews>
    <sheetView showGridLines="0" workbookViewId="0">
      <selection activeCell="R14" sqref="R14"/>
    </sheetView>
  </sheetViews>
  <sheetFormatPr baseColWidth="10" defaultColWidth="9.42578125" defaultRowHeight="20" customHeight="1"/>
  <cols>
    <col min="1" max="1" width="5" customWidth="1"/>
  </cols>
  <sheetData>
    <row r="1" spans="2:4" s="258" customFormat="1" ht="31">
      <c r="B1" s="259" t="s">
        <v>141</v>
      </c>
      <c r="D1" s="259"/>
    </row>
    <row r="3" spans="2:4" ht="200" customHeight="1"/>
    <row r="4" spans="2:4" ht="19"/>
  </sheetData>
  <conditionalFormatting sqref="A1:G1">
    <cfRule type="expression" dxfId="12" priority="3">
      <formula>CELL("protect", A1)=0</formula>
    </cfRule>
  </conditionalFormatting>
  <conditionalFormatting sqref="A3:B3">
    <cfRule type="expression" dxfId="11" priority="2">
      <formula>CELL("protect", A3)=0</formula>
    </cfRule>
  </conditionalFormatting>
  <conditionalFormatting sqref="H1">
    <cfRule type="expression" dxfId="10" priority="1">
      <formula>CELL("protect", H1)=0</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F81427-444C-4A4E-824B-04D5398B999A}">
  <sheetPr>
    <tabColor theme="8" tint="0.79998168889431442"/>
  </sheetPr>
  <dimension ref="A1:L114"/>
  <sheetViews>
    <sheetView showGridLines="0" tabSelected="1" zoomScale="90" zoomScaleNormal="90" workbookViewId="0">
      <selection activeCell="H15" sqref="H15"/>
    </sheetView>
  </sheetViews>
  <sheetFormatPr baseColWidth="10" defaultRowHeight="19"/>
  <cols>
    <col min="1" max="1" width="5.7109375" style="8" customWidth="1"/>
    <col min="2" max="2" width="60.7109375" style="8" customWidth="1"/>
    <col min="3" max="3" width="15.42578125" style="8" customWidth="1"/>
    <col min="4" max="5" width="5.7109375" style="4" customWidth="1"/>
    <col min="6" max="6" width="10.7109375" style="8" customWidth="1"/>
    <col min="7" max="7" width="62.5703125" style="8" customWidth="1"/>
    <col min="8" max="10" width="10.7109375" style="8" customWidth="1"/>
    <col min="11" max="16384" width="10.7109375" style="8"/>
  </cols>
  <sheetData>
    <row r="1" spans="1:12" ht="31">
      <c r="A1" s="186"/>
      <c r="B1" s="1" t="s">
        <v>33</v>
      </c>
      <c r="C1" s="186"/>
      <c r="D1" s="186"/>
      <c r="E1" s="186"/>
      <c r="F1" s="186"/>
      <c r="G1" s="186"/>
      <c r="H1" s="186"/>
    </row>
    <row r="2" spans="1:12" ht="20" customHeight="1"/>
    <row r="3" spans="1:12" ht="350" customHeight="1">
      <c r="B3" s="242" t="s">
        <v>142</v>
      </c>
      <c r="C3" s="241"/>
      <c r="D3" s="241"/>
      <c r="E3" s="241"/>
      <c r="F3" s="241"/>
      <c r="G3" s="241"/>
      <c r="H3" s="241"/>
      <c r="I3" s="256" t="s">
        <v>126</v>
      </c>
      <c r="J3" s="187"/>
      <c r="K3" s="55"/>
      <c r="L3" s="55"/>
    </row>
    <row r="4" spans="1:12" ht="30" customHeight="1">
      <c r="A4" s="22"/>
      <c r="B4" s="224" t="s">
        <v>116</v>
      </c>
      <c r="C4" s="243" t="s">
        <v>115</v>
      </c>
      <c r="D4" s="244"/>
      <c r="E4" s="244"/>
      <c r="F4" s="244"/>
      <c r="G4" s="244"/>
      <c r="H4" s="244"/>
      <c r="J4" s="142"/>
      <c r="K4" s="142"/>
      <c r="L4" s="55"/>
    </row>
    <row r="5" spans="1:12" ht="20" customHeight="1">
      <c r="A5" s="22"/>
      <c r="B5" s="22"/>
      <c r="C5" s="22"/>
      <c r="D5" s="22"/>
      <c r="E5" s="23"/>
      <c r="F5" s="2"/>
      <c r="G5" s="2"/>
      <c r="H5" s="2"/>
      <c r="J5" s="142"/>
      <c r="K5" s="142"/>
      <c r="L5" s="55"/>
    </row>
    <row r="6" spans="1:12" ht="20" customHeight="1">
      <c r="A6" s="22"/>
      <c r="B6" s="56" t="s">
        <v>58</v>
      </c>
      <c r="C6" s="185" t="s">
        <v>87</v>
      </c>
      <c r="D6" s="22"/>
      <c r="E6" s="22"/>
      <c r="G6" s="56" t="s">
        <v>59</v>
      </c>
      <c r="H6" s="57" t="s">
        <v>87</v>
      </c>
      <c r="I6" s="22"/>
      <c r="J6" s="142"/>
      <c r="K6" s="142"/>
      <c r="L6" s="55"/>
    </row>
    <row r="7" spans="1:12" ht="20" customHeight="1">
      <c r="A7" s="22">
        <v>1</v>
      </c>
      <c r="B7" s="107" t="s">
        <v>97</v>
      </c>
      <c r="C7" s="205">
        <v>1000</v>
      </c>
      <c r="D7" s="23"/>
      <c r="E7" s="2"/>
      <c r="F7" s="8">
        <v>7</v>
      </c>
      <c r="G7" s="29" t="s">
        <v>8</v>
      </c>
      <c r="H7" s="16">
        <v>14</v>
      </c>
      <c r="J7" s="55"/>
      <c r="K7" s="55"/>
      <c r="L7" s="51"/>
    </row>
    <row r="8" spans="1:12" ht="20" customHeight="1">
      <c r="A8" s="22">
        <v>2</v>
      </c>
      <c r="B8" s="129" t="s">
        <v>125</v>
      </c>
      <c r="C8" s="148" t="s">
        <v>71</v>
      </c>
      <c r="D8" s="255" t="s">
        <v>127</v>
      </c>
      <c r="E8" s="22"/>
      <c r="F8" s="8">
        <v>8</v>
      </c>
      <c r="G8" s="106" t="s">
        <v>124</v>
      </c>
      <c r="H8" s="17">
        <v>1</v>
      </c>
      <c r="J8" s="55"/>
      <c r="K8" s="55"/>
      <c r="L8" s="51"/>
    </row>
    <row r="9" spans="1:12" ht="20" customHeight="1">
      <c r="A9" s="22"/>
      <c r="B9" s="22"/>
      <c r="C9" s="22"/>
      <c r="D9" s="22"/>
      <c r="E9" s="22"/>
      <c r="F9" s="257">
        <v>9</v>
      </c>
      <c r="G9" s="106" t="s">
        <v>130</v>
      </c>
      <c r="H9" s="31">
        <v>8</v>
      </c>
      <c r="I9" s="257"/>
      <c r="J9" s="55"/>
      <c r="K9" s="55"/>
      <c r="L9" s="51"/>
    </row>
    <row r="10" spans="1:12" ht="20" customHeight="1">
      <c r="A10" s="22"/>
      <c r="B10" s="56" t="s">
        <v>92</v>
      </c>
      <c r="C10" s="206" t="s">
        <v>96</v>
      </c>
      <c r="D10" s="22"/>
      <c r="E10" s="200"/>
      <c r="J10" s="55"/>
      <c r="K10" s="55"/>
      <c r="L10" s="51"/>
    </row>
    <row r="11" spans="1:12" ht="20" customHeight="1">
      <c r="A11" s="22">
        <v>3</v>
      </c>
      <c r="B11" s="107" t="s">
        <v>99</v>
      </c>
      <c r="C11" s="147">
        <f>Parameters!D10</f>
        <v>15</v>
      </c>
      <c r="D11" s="22"/>
      <c r="E11" s="201"/>
      <c r="G11" s="56" t="s">
        <v>70</v>
      </c>
      <c r="H11" s="254" t="s">
        <v>34</v>
      </c>
      <c r="J11" s="55"/>
      <c r="K11" s="55"/>
      <c r="L11" s="51"/>
    </row>
    <row r="12" spans="1:12" ht="20" customHeight="1">
      <c r="A12" s="22">
        <v>4</v>
      </c>
      <c r="B12" s="108" t="s">
        <v>98</v>
      </c>
      <c r="C12" s="147">
        <f>Parameters!D11</f>
        <v>10</v>
      </c>
      <c r="D12" s="22"/>
      <c r="E12" s="201"/>
      <c r="F12" s="8">
        <v>10</v>
      </c>
      <c r="G12" s="129" t="s">
        <v>57</v>
      </c>
      <c r="H12" s="33">
        <v>0</v>
      </c>
    </row>
    <row r="13" spans="1:12" ht="20" customHeight="1">
      <c r="A13" s="22">
        <v>5</v>
      </c>
      <c r="B13" s="108" t="s">
        <v>100</v>
      </c>
      <c r="C13" s="147">
        <f>Parameters!D12</f>
        <v>5</v>
      </c>
      <c r="D13" s="22"/>
      <c r="E13" s="201"/>
      <c r="F13" s="8">
        <v>11</v>
      </c>
      <c r="G13" s="129" t="s">
        <v>114</v>
      </c>
      <c r="H13" s="34">
        <v>0</v>
      </c>
    </row>
    <row r="14" spans="1:12" ht="20" customHeight="1">
      <c r="A14" s="22">
        <v>6</v>
      </c>
      <c r="B14" s="129" t="s">
        <v>123</v>
      </c>
      <c r="C14" s="202">
        <v>4</v>
      </c>
      <c r="D14" s="22"/>
      <c r="E14" s="2"/>
      <c r="F14" s="8">
        <v>12</v>
      </c>
      <c r="G14" s="129" t="s">
        <v>61</v>
      </c>
      <c r="H14" s="34">
        <v>0</v>
      </c>
    </row>
    <row r="15" spans="1:12" ht="20" customHeight="1">
      <c r="A15" s="22"/>
      <c r="D15" s="22"/>
      <c r="E15" s="8"/>
      <c r="I15" s="22"/>
    </row>
    <row r="16" spans="1:12" ht="20" customHeight="1">
      <c r="D16" s="8"/>
      <c r="E16" s="2"/>
    </row>
    <row r="17" spans="1:9" ht="20" customHeight="1">
      <c r="A17" s="22"/>
      <c r="B17" s="181" t="s">
        <v>62</v>
      </c>
      <c r="C17" s="225">
        <f>ROUNDUP(C7*(Calculations!D15 + Calculations!D17*(H7-1)), 0)</f>
        <v>8174</v>
      </c>
      <c r="D17" s="23"/>
      <c r="E17" s="8"/>
    </row>
    <row r="18" spans="1:9" ht="20" customHeight="1">
      <c r="A18" s="22"/>
      <c r="D18" s="23"/>
    </row>
    <row r="19" spans="1:9" ht="20" customHeight="1">
      <c r="A19" s="22"/>
      <c r="D19" s="23"/>
      <c r="E19" s="8"/>
    </row>
    <row r="20" spans="1:9" ht="20" customHeight="1">
      <c r="A20" s="22"/>
    </row>
    <row r="21" spans="1:9" ht="20" customHeight="1">
      <c r="A21" s="22"/>
      <c r="B21" s="11"/>
    </row>
    <row r="22" spans="1:9" ht="20" customHeight="1">
      <c r="A22" s="22"/>
    </row>
    <row r="23" spans="1:9" ht="20" customHeight="1">
      <c r="A23" s="22"/>
    </row>
    <row r="24" spans="1:9" ht="20" customHeight="1">
      <c r="A24" s="22"/>
    </row>
    <row r="25" spans="1:9" ht="20" customHeight="1">
      <c r="A25" s="22"/>
    </row>
    <row r="26" spans="1:9" ht="20" customHeight="1">
      <c r="A26" s="22"/>
    </row>
    <row r="27" spans="1:9" ht="20" customHeight="1">
      <c r="A27" s="22"/>
      <c r="B27" s="22"/>
      <c r="C27" s="22"/>
      <c r="D27" s="23"/>
      <c r="E27" s="2"/>
      <c r="F27" s="2"/>
      <c r="G27" s="2"/>
    </row>
    <row r="28" spans="1:9" ht="20" customHeight="1">
      <c r="A28" s="22"/>
      <c r="D28" s="22"/>
      <c r="E28" s="22"/>
      <c r="F28" s="22"/>
      <c r="G28" s="22"/>
      <c r="I28" s="22"/>
    </row>
    <row r="29" spans="1:9">
      <c r="A29" s="22"/>
      <c r="B29" s="22"/>
      <c r="E29" s="8"/>
    </row>
    <row r="30" spans="1:9" ht="20" customHeight="1">
      <c r="A30" s="22"/>
      <c r="B30" s="22"/>
      <c r="C30" s="22"/>
      <c r="D30" s="22"/>
      <c r="E30" s="22"/>
      <c r="F30" s="22"/>
      <c r="G30" s="22"/>
      <c r="I30" s="22"/>
    </row>
    <row r="31" spans="1:9">
      <c r="C31" s="4"/>
      <c r="E31" s="8"/>
    </row>
    <row r="32" spans="1:9" customFormat="1" ht="20" customHeight="1">
      <c r="C32" s="4"/>
      <c r="H32" s="8"/>
    </row>
    <row r="33" spans="3:8" customFormat="1" ht="20" customHeight="1">
      <c r="H33" s="8"/>
    </row>
    <row r="42" spans="3:8">
      <c r="D42" s="8"/>
    </row>
    <row r="45" spans="3:8">
      <c r="C45" s="81"/>
    </row>
    <row r="76" spans="2:10" s="15" customFormat="1" ht="20" customHeight="1">
      <c r="B76" s="35"/>
      <c r="C76" s="35"/>
      <c r="D76" s="35"/>
      <c r="E76" s="35"/>
      <c r="F76" s="35"/>
      <c r="G76" s="35"/>
      <c r="H76" s="35"/>
      <c r="I76" s="8"/>
      <c r="J76" s="8"/>
    </row>
    <row r="114" spans="4:4">
      <c r="D114" s="8"/>
    </row>
  </sheetData>
  <mergeCells count="2">
    <mergeCell ref="B3:H3"/>
    <mergeCell ref="C4:H4"/>
  </mergeCells>
  <conditionalFormatting sqref="A1:H17">
    <cfRule type="expression" dxfId="7" priority="14">
      <formula>CELL("protect", A1)=0</formula>
    </cfRule>
  </conditionalFormatting>
  <conditionalFormatting sqref="C11">
    <cfRule type="expression" dxfId="6" priority="3">
      <formula>$C$8="Low/None"</formula>
    </cfRule>
  </conditionalFormatting>
  <conditionalFormatting sqref="C12">
    <cfRule type="expression" dxfId="5" priority="2">
      <formula>$C$8="Medium/Weak"</formula>
    </cfRule>
  </conditionalFormatting>
  <conditionalFormatting sqref="C13">
    <cfRule type="expression" dxfId="4" priority="1">
      <formula>$C$8="High/Strong"</formula>
    </cfRule>
  </conditionalFormatting>
  <dataValidations count="5">
    <dataValidation type="decimal" allowBlank="1" showInputMessage="1" showErrorMessage="1" sqref="H8 H12:H14" xr:uid="{4CC42DAE-7F27-3C46-BC3B-C8F1EF75234B}">
      <formula1>0</formula1>
      <formula2>1</formula2>
    </dataValidation>
    <dataValidation type="decimal" allowBlank="1" showInputMessage="1" showErrorMessage="1" sqref="H9" xr:uid="{EAA0A2D7-1100-A64F-8CF8-7A16B49F5ABE}">
      <formula1>0.01</formula1>
      <formula2>24</formula2>
    </dataValidation>
    <dataValidation type="whole" operator="greaterThanOrEqual" allowBlank="1" showInputMessage="1" showErrorMessage="1" sqref="C11:C13 C7 H7" xr:uid="{E24398E4-22E2-9542-AC35-F4D083ACCA51}">
      <formula1>1</formula1>
    </dataValidation>
    <dataValidation type="list" allowBlank="1" showInputMessage="1" showErrorMessage="1" sqref="C8" xr:uid="{CCB45C4B-0060-734D-8C44-7083D437FEA3}">
      <formula1>"Low/None, Medium/Weak, High/Strong, User Defined"</formula1>
    </dataValidation>
    <dataValidation type="whole" operator="greaterThan" allowBlank="1" showInputMessage="1" showErrorMessage="1" sqref="C14" xr:uid="{D4E11DFF-CB38-0D4E-93E7-8A1E014E72E6}">
      <formula1>0</formula1>
    </dataValidation>
  </dataValidations>
  <hyperlinks>
    <hyperlink ref="C4:H4" r:id="rId1" display="WHO Interim Guidance for Digital tools for COVID-19 contact tracing" xr:uid="{3F8D483B-3670-9D4E-B30F-3A7A0A2FB65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9362A-E212-4D40-B65C-B95C419D79B6}">
  <sheetPr>
    <tabColor theme="8" tint="0.79998168889431442"/>
  </sheetPr>
  <dimension ref="A1:XFD79"/>
  <sheetViews>
    <sheetView showGridLines="0" zoomScaleNormal="100" workbookViewId="0">
      <pane xSplit="22" topLeftCell="EV1" activePane="topRight" state="frozen"/>
      <selection activeCell="A7" sqref="A7"/>
      <selection pane="topRight" activeCell="B3" sqref="B3:K3"/>
    </sheetView>
  </sheetViews>
  <sheetFormatPr baseColWidth="10" defaultRowHeight="19"/>
  <cols>
    <col min="1" max="1" width="5.7109375" style="90" customWidth="1"/>
    <col min="2" max="2" width="25.7109375" style="90" customWidth="1"/>
    <col min="3" max="6" width="6.7109375" style="90" customWidth="1"/>
    <col min="7" max="7" width="7.28515625" style="90" customWidth="1"/>
    <col min="8" max="16" width="6.7109375" style="90" customWidth="1"/>
    <col min="17" max="17" width="8.7109375" style="90" customWidth="1"/>
    <col min="18" max="19" width="6.7109375" style="90" customWidth="1"/>
    <col min="20" max="20" width="8.7109375" style="90" customWidth="1"/>
    <col min="21" max="22" width="6.7109375" style="90" customWidth="1"/>
    <col min="23" max="23" width="6.7109375" style="91" customWidth="1"/>
    <col min="24" max="107" width="6.7109375" style="90" customWidth="1"/>
    <col min="108" max="16384" width="10.7109375" style="90"/>
  </cols>
  <sheetData>
    <row r="1" spans="1:156 16384:16384" ht="31">
      <c r="A1" s="87"/>
      <c r="B1" s="87" t="s">
        <v>39</v>
      </c>
      <c r="C1" s="87"/>
      <c r="D1" s="88"/>
      <c r="E1" s="89"/>
      <c r="F1" s="89"/>
      <c r="G1" s="89"/>
      <c r="H1" s="89"/>
      <c r="I1" s="89"/>
      <c r="J1" s="89"/>
      <c r="K1" s="89"/>
      <c r="W1" s="90"/>
      <c r="XFD1" s="89"/>
    </row>
    <row r="3" spans="1:156 16384:16384" ht="65" customHeight="1">
      <c r="B3" s="245" t="s">
        <v>143</v>
      </c>
      <c r="C3" s="246"/>
      <c r="D3" s="246"/>
      <c r="E3" s="246"/>
      <c r="F3" s="246"/>
      <c r="G3" s="246"/>
      <c r="H3" s="246"/>
      <c r="I3" s="246"/>
      <c r="J3" s="246"/>
      <c r="K3" s="246"/>
    </row>
    <row r="4" spans="1:156 16384:16384" ht="20" customHeight="1">
      <c r="C4" s="188"/>
      <c r="D4" s="188"/>
      <c r="E4" s="188"/>
      <c r="F4" s="188"/>
      <c r="G4" s="188"/>
      <c r="H4" s="188"/>
      <c r="I4" s="188"/>
      <c r="J4" s="188"/>
      <c r="K4" s="188"/>
    </row>
    <row r="5" spans="1:156 16384:16384" s="91" customFormat="1">
      <c r="A5" s="92"/>
      <c r="B5" s="100" t="s">
        <v>119</v>
      </c>
      <c r="C5" s="247" t="s">
        <v>103</v>
      </c>
      <c r="D5" s="248"/>
      <c r="E5" s="249"/>
      <c r="F5" s="93"/>
      <c r="G5" s="93"/>
      <c r="H5" s="93"/>
      <c r="I5" s="93"/>
      <c r="J5" s="93"/>
      <c r="K5" s="93"/>
      <c r="L5" s="90"/>
      <c r="M5" s="93"/>
      <c r="N5" s="93"/>
      <c r="EZ5" s="90"/>
    </row>
    <row r="6" spans="1:156 16384:16384" s="221" customFormat="1">
      <c r="A6" s="212"/>
      <c r="B6" s="212"/>
      <c r="C6" s="221">
        <v>1</v>
      </c>
      <c r="D6" s="222">
        <v>2</v>
      </c>
      <c r="E6" s="222">
        <v>3</v>
      </c>
      <c r="F6" s="221">
        <v>4</v>
      </c>
      <c r="G6" s="222">
        <v>5</v>
      </c>
      <c r="H6" s="222">
        <v>6</v>
      </c>
      <c r="I6" s="221">
        <v>7</v>
      </c>
      <c r="J6" s="222">
        <v>8</v>
      </c>
      <c r="K6" s="222">
        <v>9</v>
      </c>
      <c r="L6" s="221">
        <v>10</v>
      </c>
      <c r="M6" s="222">
        <v>11</v>
      </c>
      <c r="N6" s="222">
        <v>12</v>
      </c>
      <c r="O6" s="221">
        <v>13</v>
      </c>
      <c r="P6" s="222">
        <v>14</v>
      </c>
      <c r="Q6" s="222">
        <v>15</v>
      </c>
      <c r="R6" s="221">
        <v>16</v>
      </c>
      <c r="S6" s="222">
        <v>17</v>
      </c>
      <c r="T6" s="222">
        <v>18</v>
      </c>
      <c r="U6" s="221">
        <v>19</v>
      </c>
      <c r="V6" s="222">
        <v>20</v>
      </c>
      <c r="W6" s="222">
        <v>21</v>
      </c>
      <c r="X6" s="221">
        <v>22</v>
      </c>
      <c r="Y6" s="222">
        <v>23</v>
      </c>
      <c r="Z6" s="222">
        <v>24</v>
      </c>
      <c r="AA6" s="221">
        <v>25</v>
      </c>
      <c r="AB6" s="222">
        <v>26</v>
      </c>
      <c r="AC6" s="222">
        <v>27</v>
      </c>
      <c r="AD6" s="221">
        <v>28</v>
      </c>
      <c r="AE6" s="222">
        <v>29</v>
      </c>
      <c r="AF6" s="222">
        <v>30</v>
      </c>
      <c r="AG6" s="221">
        <v>31</v>
      </c>
      <c r="AH6" s="222">
        <v>32</v>
      </c>
      <c r="AI6" s="222">
        <v>33</v>
      </c>
      <c r="AJ6" s="221">
        <v>34</v>
      </c>
      <c r="AK6" s="222">
        <v>35</v>
      </c>
      <c r="AL6" s="222">
        <v>36</v>
      </c>
      <c r="AM6" s="221">
        <v>37</v>
      </c>
      <c r="AN6" s="222">
        <v>38</v>
      </c>
      <c r="AO6" s="222">
        <v>39</v>
      </c>
      <c r="AP6" s="221">
        <v>40</v>
      </c>
      <c r="AQ6" s="222">
        <v>41</v>
      </c>
      <c r="AR6" s="222">
        <v>42</v>
      </c>
      <c r="AS6" s="221">
        <v>43</v>
      </c>
      <c r="AT6" s="222">
        <v>44</v>
      </c>
      <c r="AU6" s="222">
        <v>45</v>
      </c>
      <c r="AV6" s="221">
        <v>46</v>
      </c>
      <c r="AW6" s="222">
        <v>47</v>
      </c>
      <c r="AX6" s="222">
        <v>48</v>
      </c>
      <c r="AY6" s="221">
        <v>49</v>
      </c>
      <c r="AZ6" s="222">
        <v>50</v>
      </c>
      <c r="BA6" s="222">
        <v>51</v>
      </c>
      <c r="BB6" s="221">
        <v>52</v>
      </c>
      <c r="BC6" s="222">
        <v>53</v>
      </c>
      <c r="BD6" s="222">
        <v>54</v>
      </c>
      <c r="BE6" s="221">
        <v>55</v>
      </c>
      <c r="BF6" s="222">
        <v>56</v>
      </c>
      <c r="BG6" s="222">
        <v>57</v>
      </c>
      <c r="BH6" s="221">
        <v>58</v>
      </c>
      <c r="BI6" s="222">
        <v>59</v>
      </c>
      <c r="BJ6" s="222">
        <v>60</v>
      </c>
      <c r="BK6" s="221">
        <v>61</v>
      </c>
      <c r="BL6" s="222">
        <v>62</v>
      </c>
      <c r="BM6" s="222">
        <v>63</v>
      </c>
      <c r="BN6" s="221">
        <v>64</v>
      </c>
      <c r="BO6" s="222">
        <v>65</v>
      </c>
      <c r="BP6" s="222">
        <v>66</v>
      </c>
      <c r="BQ6" s="221">
        <v>67</v>
      </c>
      <c r="BR6" s="222">
        <v>68</v>
      </c>
      <c r="BS6" s="222">
        <v>69</v>
      </c>
      <c r="BT6" s="221">
        <v>70</v>
      </c>
      <c r="BU6" s="222">
        <v>71</v>
      </c>
      <c r="BV6" s="222">
        <v>72</v>
      </c>
      <c r="BW6" s="221">
        <v>73</v>
      </c>
      <c r="BX6" s="222">
        <v>74</v>
      </c>
      <c r="BY6" s="222">
        <v>75</v>
      </c>
      <c r="BZ6" s="221">
        <v>76</v>
      </c>
      <c r="CA6" s="222">
        <v>77</v>
      </c>
      <c r="CB6" s="222">
        <v>78</v>
      </c>
      <c r="CC6" s="221">
        <v>79</v>
      </c>
      <c r="CD6" s="222">
        <v>80</v>
      </c>
      <c r="CE6" s="222">
        <v>81</v>
      </c>
      <c r="CF6" s="221">
        <v>82</v>
      </c>
      <c r="CG6" s="222">
        <v>83</v>
      </c>
      <c r="CH6" s="222">
        <v>84</v>
      </c>
      <c r="CI6" s="221">
        <v>85</v>
      </c>
      <c r="CJ6" s="222">
        <v>86</v>
      </c>
      <c r="CK6" s="222">
        <v>87</v>
      </c>
      <c r="CL6" s="221">
        <v>88</v>
      </c>
      <c r="CM6" s="222">
        <v>89</v>
      </c>
      <c r="CN6" s="222">
        <v>90</v>
      </c>
      <c r="CO6" s="221">
        <v>91</v>
      </c>
      <c r="CP6" s="222">
        <v>92</v>
      </c>
      <c r="CQ6" s="222">
        <v>93</v>
      </c>
      <c r="CR6" s="221">
        <v>94</v>
      </c>
      <c r="CS6" s="222">
        <v>95</v>
      </c>
      <c r="CT6" s="222">
        <v>96</v>
      </c>
      <c r="CU6" s="221">
        <v>97</v>
      </c>
      <c r="CV6" s="222">
        <v>98</v>
      </c>
      <c r="CW6" s="222">
        <v>99</v>
      </c>
      <c r="CX6" s="221">
        <v>100</v>
      </c>
      <c r="CY6" s="222">
        <v>101</v>
      </c>
      <c r="CZ6" s="222">
        <v>102</v>
      </c>
      <c r="DA6" s="221">
        <v>103</v>
      </c>
      <c r="DB6" s="222">
        <v>104</v>
      </c>
      <c r="DC6" s="222">
        <v>105</v>
      </c>
      <c r="DD6" s="221">
        <v>106</v>
      </c>
      <c r="DE6" s="222">
        <v>107</v>
      </c>
      <c r="DF6" s="222">
        <v>108</v>
      </c>
      <c r="DG6" s="221">
        <v>109</v>
      </c>
      <c r="DH6" s="222">
        <v>110</v>
      </c>
      <c r="DI6" s="222">
        <v>111</v>
      </c>
      <c r="DJ6" s="221">
        <v>112</v>
      </c>
      <c r="DK6" s="222">
        <v>113</v>
      </c>
      <c r="DL6" s="222">
        <v>114</v>
      </c>
      <c r="DM6" s="221">
        <v>115</v>
      </c>
      <c r="DN6" s="222">
        <v>116</v>
      </c>
      <c r="DO6" s="222">
        <v>117</v>
      </c>
      <c r="DP6" s="221">
        <v>118</v>
      </c>
      <c r="DQ6" s="222">
        <v>119</v>
      </c>
      <c r="DR6" s="222">
        <v>120</v>
      </c>
      <c r="DS6" s="221">
        <v>121</v>
      </c>
      <c r="DT6" s="222">
        <v>122</v>
      </c>
      <c r="DU6" s="222">
        <v>123</v>
      </c>
      <c r="DV6" s="221">
        <v>124</v>
      </c>
      <c r="DW6" s="222">
        <v>125</v>
      </c>
      <c r="DX6" s="222">
        <v>126</v>
      </c>
      <c r="DY6" s="221">
        <v>127</v>
      </c>
      <c r="DZ6" s="222">
        <v>128</v>
      </c>
      <c r="EA6" s="222">
        <v>129</v>
      </c>
      <c r="EB6" s="221">
        <v>130</v>
      </c>
      <c r="EC6" s="222">
        <v>131</v>
      </c>
      <c r="ED6" s="222">
        <v>132</v>
      </c>
      <c r="EE6" s="221">
        <v>133</v>
      </c>
      <c r="EF6" s="222">
        <v>134</v>
      </c>
      <c r="EG6" s="222">
        <v>135</v>
      </c>
      <c r="EH6" s="221">
        <v>136</v>
      </c>
      <c r="EI6" s="222">
        <v>137</v>
      </c>
      <c r="EJ6" s="222">
        <v>138</v>
      </c>
      <c r="EK6" s="221">
        <v>139</v>
      </c>
      <c r="EL6" s="222">
        <v>140</v>
      </c>
      <c r="EM6" s="222">
        <v>141</v>
      </c>
      <c r="EN6" s="221">
        <v>142</v>
      </c>
      <c r="EO6" s="222">
        <v>143</v>
      </c>
      <c r="EP6" s="222">
        <v>144</v>
      </c>
      <c r="EQ6" s="221">
        <v>145</v>
      </c>
      <c r="ER6" s="222">
        <v>146</v>
      </c>
      <c r="ES6" s="222">
        <v>147</v>
      </c>
      <c r="ET6" s="221">
        <v>148</v>
      </c>
      <c r="EU6" s="222">
        <v>149</v>
      </c>
      <c r="EV6" s="222">
        <v>150</v>
      </c>
      <c r="EW6" s="221">
        <v>151</v>
      </c>
      <c r="EX6" s="222">
        <v>152</v>
      </c>
      <c r="EY6" s="222">
        <v>153</v>
      </c>
      <c r="EZ6" s="223"/>
    </row>
    <row r="7" spans="1:156 16384:16384" s="218" customFormat="1">
      <c r="B7" s="219" t="s">
        <v>101</v>
      </c>
      <c r="C7" s="230">
        <f>Data!C5</f>
        <v>44013</v>
      </c>
      <c r="D7" s="220">
        <f>C7+1</f>
        <v>44014</v>
      </c>
      <c r="E7" s="220">
        <f t="shared" ref="E7:BP7" si="0">D7+1</f>
        <v>44015</v>
      </c>
      <c r="F7" s="220">
        <f t="shared" si="0"/>
        <v>44016</v>
      </c>
      <c r="G7" s="220">
        <f t="shared" si="0"/>
        <v>44017</v>
      </c>
      <c r="H7" s="220">
        <f t="shared" si="0"/>
        <v>44018</v>
      </c>
      <c r="I7" s="220">
        <f t="shared" si="0"/>
        <v>44019</v>
      </c>
      <c r="J7" s="220">
        <f t="shared" si="0"/>
        <v>44020</v>
      </c>
      <c r="K7" s="220">
        <f t="shared" si="0"/>
        <v>44021</v>
      </c>
      <c r="L7" s="220">
        <f t="shared" si="0"/>
        <v>44022</v>
      </c>
      <c r="M7" s="220">
        <f t="shared" si="0"/>
        <v>44023</v>
      </c>
      <c r="N7" s="220">
        <f t="shared" si="0"/>
        <v>44024</v>
      </c>
      <c r="O7" s="220">
        <f t="shared" si="0"/>
        <v>44025</v>
      </c>
      <c r="P7" s="220">
        <f t="shared" si="0"/>
        <v>44026</v>
      </c>
      <c r="Q7" s="220">
        <f t="shared" si="0"/>
        <v>44027</v>
      </c>
      <c r="R7" s="220">
        <f t="shared" si="0"/>
        <v>44028</v>
      </c>
      <c r="S7" s="220">
        <f t="shared" si="0"/>
        <v>44029</v>
      </c>
      <c r="T7" s="220">
        <f t="shared" si="0"/>
        <v>44030</v>
      </c>
      <c r="U7" s="220">
        <f t="shared" si="0"/>
        <v>44031</v>
      </c>
      <c r="V7" s="220">
        <f t="shared" si="0"/>
        <v>44032</v>
      </c>
      <c r="W7" s="220">
        <f t="shared" si="0"/>
        <v>44033</v>
      </c>
      <c r="X7" s="220">
        <f t="shared" si="0"/>
        <v>44034</v>
      </c>
      <c r="Y7" s="220">
        <f t="shared" si="0"/>
        <v>44035</v>
      </c>
      <c r="Z7" s="220">
        <f t="shared" si="0"/>
        <v>44036</v>
      </c>
      <c r="AA7" s="220">
        <f t="shared" si="0"/>
        <v>44037</v>
      </c>
      <c r="AB7" s="220">
        <f t="shared" si="0"/>
        <v>44038</v>
      </c>
      <c r="AC7" s="220">
        <f t="shared" si="0"/>
        <v>44039</v>
      </c>
      <c r="AD7" s="220">
        <f t="shared" si="0"/>
        <v>44040</v>
      </c>
      <c r="AE7" s="220">
        <f t="shared" si="0"/>
        <v>44041</v>
      </c>
      <c r="AF7" s="220">
        <f t="shared" si="0"/>
        <v>44042</v>
      </c>
      <c r="AG7" s="220">
        <f t="shared" si="0"/>
        <v>44043</v>
      </c>
      <c r="AH7" s="220">
        <f t="shared" si="0"/>
        <v>44044</v>
      </c>
      <c r="AI7" s="220">
        <f t="shared" si="0"/>
        <v>44045</v>
      </c>
      <c r="AJ7" s="220">
        <f t="shared" si="0"/>
        <v>44046</v>
      </c>
      <c r="AK7" s="220">
        <f t="shared" si="0"/>
        <v>44047</v>
      </c>
      <c r="AL7" s="220">
        <f t="shared" si="0"/>
        <v>44048</v>
      </c>
      <c r="AM7" s="220">
        <f t="shared" si="0"/>
        <v>44049</v>
      </c>
      <c r="AN7" s="220">
        <f t="shared" si="0"/>
        <v>44050</v>
      </c>
      <c r="AO7" s="220">
        <f t="shared" si="0"/>
        <v>44051</v>
      </c>
      <c r="AP7" s="220">
        <f t="shared" si="0"/>
        <v>44052</v>
      </c>
      <c r="AQ7" s="220">
        <f t="shared" si="0"/>
        <v>44053</v>
      </c>
      <c r="AR7" s="220">
        <f t="shared" si="0"/>
        <v>44054</v>
      </c>
      <c r="AS7" s="220">
        <f t="shared" si="0"/>
        <v>44055</v>
      </c>
      <c r="AT7" s="220">
        <f t="shared" si="0"/>
        <v>44056</v>
      </c>
      <c r="AU7" s="220">
        <f t="shared" si="0"/>
        <v>44057</v>
      </c>
      <c r="AV7" s="220">
        <f t="shared" si="0"/>
        <v>44058</v>
      </c>
      <c r="AW7" s="220">
        <f t="shared" si="0"/>
        <v>44059</v>
      </c>
      <c r="AX7" s="220">
        <f t="shared" si="0"/>
        <v>44060</v>
      </c>
      <c r="AY7" s="220">
        <f t="shared" si="0"/>
        <v>44061</v>
      </c>
      <c r="AZ7" s="220">
        <f t="shared" si="0"/>
        <v>44062</v>
      </c>
      <c r="BA7" s="220">
        <f t="shared" si="0"/>
        <v>44063</v>
      </c>
      <c r="BB7" s="220">
        <f t="shared" si="0"/>
        <v>44064</v>
      </c>
      <c r="BC7" s="220">
        <f t="shared" si="0"/>
        <v>44065</v>
      </c>
      <c r="BD7" s="220">
        <f t="shared" si="0"/>
        <v>44066</v>
      </c>
      <c r="BE7" s="220">
        <f t="shared" si="0"/>
        <v>44067</v>
      </c>
      <c r="BF7" s="220">
        <f t="shared" si="0"/>
        <v>44068</v>
      </c>
      <c r="BG7" s="220">
        <f t="shared" si="0"/>
        <v>44069</v>
      </c>
      <c r="BH7" s="220">
        <f t="shared" si="0"/>
        <v>44070</v>
      </c>
      <c r="BI7" s="220">
        <f t="shared" si="0"/>
        <v>44071</v>
      </c>
      <c r="BJ7" s="220">
        <f t="shared" si="0"/>
        <v>44072</v>
      </c>
      <c r="BK7" s="220">
        <f t="shared" si="0"/>
        <v>44073</v>
      </c>
      <c r="BL7" s="220">
        <f t="shared" si="0"/>
        <v>44074</v>
      </c>
      <c r="BM7" s="220">
        <f t="shared" si="0"/>
        <v>44075</v>
      </c>
      <c r="BN7" s="220">
        <f t="shared" si="0"/>
        <v>44076</v>
      </c>
      <c r="BO7" s="220">
        <f t="shared" si="0"/>
        <v>44077</v>
      </c>
      <c r="BP7" s="220">
        <f t="shared" si="0"/>
        <v>44078</v>
      </c>
      <c r="BQ7" s="220">
        <f t="shared" ref="BQ7:EB7" si="1">BP7+1</f>
        <v>44079</v>
      </c>
      <c r="BR7" s="220">
        <f t="shared" si="1"/>
        <v>44080</v>
      </c>
      <c r="BS7" s="220">
        <f t="shared" si="1"/>
        <v>44081</v>
      </c>
      <c r="BT7" s="220">
        <f t="shared" si="1"/>
        <v>44082</v>
      </c>
      <c r="BU7" s="220">
        <f t="shared" si="1"/>
        <v>44083</v>
      </c>
      <c r="BV7" s="220">
        <f t="shared" si="1"/>
        <v>44084</v>
      </c>
      <c r="BW7" s="220">
        <f t="shared" si="1"/>
        <v>44085</v>
      </c>
      <c r="BX7" s="220">
        <f t="shared" si="1"/>
        <v>44086</v>
      </c>
      <c r="BY7" s="220">
        <f t="shared" si="1"/>
        <v>44087</v>
      </c>
      <c r="BZ7" s="220">
        <f t="shared" si="1"/>
        <v>44088</v>
      </c>
      <c r="CA7" s="220">
        <f t="shared" si="1"/>
        <v>44089</v>
      </c>
      <c r="CB7" s="220">
        <f t="shared" si="1"/>
        <v>44090</v>
      </c>
      <c r="CC7" s="220">
        <f t="shared" si="1"/>
        <v>44091</v>
      </c>
      <c r="CD7" s="220">
        <f t="shared" si="1"/>
        <v>44092</v>
      </c>
      <c r="CE7" s="220">
        <f t="shared" si="1"/>
        <v>44093</v>
      </c>
      <c r="CF7" s="220">
        <f t="shared" si="1"/>
        <v>44094</v>
      </c>
      <c r="CG7" s="220">
        <f t="shared" si="1"/>
        <v>44095</v>
      </c>
      <c r="CH7" s="220">
        <f t="shared" si="1"/>
        <v>44096</v>
      </c>
      <c r="CI7" s="220">
        <f t="shared" si="1"/>
        <v>44097</v>
      </c>
      <c r="CJ7" s="220">
        <f t="shared" si="1"/>
        <v>44098</v>
      </c>
      <c r="CK7" s="220">
        <f t="shared" si="1"/>
        <v>44099</v>
      </c>
      <c r="CL7" s="220">
        <f t="shared" si="1"/>
        <v>44100</v>
      </c>
      <c r="CM7" s="220">
        <f t="shared" si="1"/>
        <v>44101</v>
      </c>
      <c r="CN7" s="220">
        <f t="shared" si="1"/>
        <v>44102</v>
      </c>
      <c r="CO7" s="220">
        <f t="shared" si="1"/>
        <v>44103</v>
      </c>
      <c r="CP7" s="220">
        <f t="shared" si="1"/>
        <v>44104</v>
      </c>
      <c r="CQ7" s="220">
        <f t="shared" si="1"/>
        <v>44105</v>
      </c>
      <c r="CR7" s="220">
        <f t="shared" si="1"/>
        <v>44106</v>
      </c>
      <c r="CS7" s="220">
        <f t="shared" si="1"/>
        <v>44107</v>
      </c>
      <c r="CT7" s="220">
        <f t="shared" si="1"/>
        <v>44108</v>
      </c>
      <c r="CU7" s="220">
        <f t="shared" si="1"/>
        <v>44109</v>
      </c>
      <c r="CV7" s="220">
        <f t="shared" si="1"/>
        <v>44110</v>
      </c>
      <c r="CW7" s="220">
        <f t="shared" si="1"/>
        <v>44111</v>
      </c>
      <c r="CX7" s="220">
        <f t="shared" si="1"/>
        <v>44112</v>
      </c>
      <c r="CY7" s="220">
        <f t="shared" si="1"/>
        <v>44113</v>
      </c>
      <c r="CZ7" s="220">
        <f t="shared" si="1"/>
        <v>44114</v>
      </c>
      <c r="DA7" s="220">
        <f t="shared" si="1"/>
        <v>44115</v>
      </c>
      <c r="DB7" s="220">
        <f t="shared" si="1"/>
        <v>44116</v>
      </c>
      <c r="DC7" s="220">
        <f t="shared" si="1"/>
        <v>44117</v>
      </c>
      <c r="DD7" s="220">
        <f t="shared" si="1"/>
        <v>44118</v>
      </c>
      <c r="DE7" s="220">
        <f t="shared" si="1"/>
        <v>44119</v>
      </c>
      <c r="DF7" s="220">
        <f t="shared" si="1"/>
        <v>44120</v>
      </c>
      <c r="DG7" s="220">
        <f t="shared" si="1"/>
        <v>44121</v>
      </c>
      <c r="DH7" s="220">
        <f t="shared" si="1"/>
        <v>44122</v>
      </c>
      <c r="DI7" s="220">
        <f t="shared" si="1"/>
        <v>44123</v>
      </c>
      <c r="DJ7" s="220">
        <f t="shared" si="1"/>
        <v>44124</v>
      </c>
      <c r="DK7" s="220">
        <f t="shared" si="1"/>
        <v>44125</v>
      </c>
      <c r="DL7" s="220">
        <f t="shared" si="1"/>
        <v>44126</v>
      </c>
      <c r="DM7" s="220">
        <f t="shared" si="1"/>
        <v>44127</v>
      </c>
      <c r="DN7" s="220">
        <f t="shared" si="1"/>
        <v>44128</v>
      </c>
      <c r="DO7" s="220">
        <f t="shared" si="1"/>
        <v>44129</v>
      </c>
      <c r="DP7" s="220">
        <f t="shared" si="1"/>
        <v>44130</v>
      </c>
      <c r="DQ7" s="220">
        <f t="shared" si="1"/>
        <v>44131</v>
      </c>
      <c r="DR7" s="220">
        <f t="shared" si="1"/>
        <v>44132</v>
      </c>
      <c r="DS7" s="220">
        <f t="shared" si="1"/>
        <v>44133</v>
      </c>
      <c r="DT7" s="220">
        <f t="shared" si="1"/>
        <v>44134</v>
      </c>
      <c r="DU7" s="220">
        <f t="shared" si="1"/>
        <v>44135</v>
      </c>
      <c r="DV7" s="220">
        <f t="shared" si="1"/>
        <v>44136</v>
      </c>
      <c r="DW7" s="220">
        <f t="shared" si="1"/>
        <v>44137</v>
      </c>
      <c r="DX7" s="220">
        <f t="shared" si="1"/>
        <v>44138</v>
      </c>
      <c r="DY7" s="220">
        <f t="shared" si="1"/>
        <v>44139</v>
      </c>
      <c r="DZ7" s="220">
        <f t="shared" si="1"/>
        <v>44140</v>
      </c>
      <c r="EA7" s="220">
        <f t="shared" si="1"/>
        <v>44141</v>
      </c>
      <c r="EB7" s="220">
        <f t="shared" si="1"/>
        <v>44142</v>
      </c>
      <c r="EC7" s="220">
        <f t="shared" ref="EC7:EY7" si="2">EB7+1</f>
        <v>44143</v>
      </c>
      <c r="ED7" s="220">
        <f t="shared" si="2"/>
        <v>44144</v>
      </c>
      <c r="EE7" s="220">
        <f t="shared" si="2"/>
        <v>44145</v>
      </c>
      <c r="EF7" s="220">
        <f t="shared" si="2"/>
        <v>44146</v>
      </c>
      <c r="EG7" s="220">
        <f t="shared" si="2"/>
        <v>44147</v>
      </c>
      <c r="EH7" s="220">
        <f t="shared" si="2"/>
        <v>44148</v>
      </c>
      <c r="EI7" s="220">
        <f t="shared" si="2"/>
        <v>44149</v>
      </c>
      <c r="EJ7" s="220">
        <f t="shared" si="2"/>
        <v>44150</v>
      </c>
      <c r="EK7" s="220">
        <f t="shared" si="2"/>
        <v>44151</v>
      </c>
      <c r="EL7" s="220">
        <f t="shared" si="2"/>
        <v>44152</v>
      </c>
      <c r="EM7" s="220">
        <f t="shared" si="2"/>
        <v>44153</v>
      </c>
      <c r="EN7" s="220">
        <f t="shared" si="2"/>
        <v>44154</v>
      </c>
      <c r="EO7" s="220">
        <f t="shared" si="2"/>
        <v>44155</v>
      </c>
      <c r="EP7" s="220">
        <f t="shared" si="2"/>
        <v>44156</v>
      </c>
      <c r="EQ7" s="220">
        <f t="shared" si="2"/>
        <v>44157</v>
      </c>
      <c r="ER7" s="220">
        <f t="shared" si="2"/>
        <v>44158</v>
      </c>
      <c r="ES7" s="220">
        <f t="shared" si="2"/>
        <v>44159</v>
      </c>
      <c r="ET7" s="220">
        <f t="shared" si="2"/>
        <v>44160</v>
      </c>
      <c r="EU7" s="220">
        <f t="shared" si="2"/>
        <v>44161</v>
      </c>
      <c r="EV7" s="220">
        <f t="shared" si="2"/>
        <v>44162</v>
      </c>
      <c r="EW7" s="220">
        <f t="shared" si="2"/>
        <v>44163</v>
      </c>
      <c r="EX7" s="220">
        <f t="shared" si="2"/>
        <v>44164</v>
      </c>
      <c r="EY7" s="220">
        <f t="shared" si="2"/>
        <v>44165</v>
      </c>
      <c r="EZ7" s="90"/>
    </row>
    <row r="8" spans="1:156 16384:16384" s="91" customFormat="1">
      <c r="B8" s="98" t="s">
        <v>37</v>
      </c>
      <c r="C8" s="226" cm="1">
        <f t="array" ref="C8">INDEX(Data!$D$5:$M$157, C6, Data!$H$2)</f>
        <v>13.0000000000014</v>
      </c>
      <c r="D8" s="226" cm="1">
        <f t="array" ref="D8">INDEX(Data!$D$5:$M$157, D6, Data!$H$2)</f>
        <v>3.99999999999911</v>
      </c>
      <c r="E8" s="226" cm="1">
        <f t="array" ref="E8">INDEX(Data!$D$5:$M$157, E6, Data!$H$2)</f>
        <v>11.0000000000007</v>
      </c>
      <c r="F8" s="226" cm="1">
        <f t="array" ref="F8">INDEX(Data!$D$5:$M$157, F6, Data!$H$2)</f>
        <v>34.000000000001599</v>
      </c>
      <c r="G8" s="226" cm="1">
        <f t="array" ref="G8">INDEX(Data!$D$5:$M$157, G6, Data!$H$2)</f>
        <v>29.9999999999972</v>
      </c>
      <c r="H8" s="226" cm="1">
        <f t="array" ref="H8">INDEX(Data!$D$5:$M$157, H6, Data!$H$2)</f>
        <v>47.999999999998003</v>
      </c>
      <c r="I8" s="226" cm="1">
        <f t="array" ref="I8">INDEX(Data!$D$5:$M$157, I6, Data!$H$2)</f>
        <v>42.999999999995701</v>
      </c>
      <c r="J8" s="226" cm="1">
        <f t="array" ref="J8">INDEX(Data!$D$5:$M$157, J6, Data!$H$2)</f>
        <v>67.000000000003496</v>
      </c>
      <c r="K8" s="226" cm="1">
        <f t="array" ref="K8">INDEX(Data!$D$5:$M$157, K6, Data!$H$2)</f>
        <v>48.0000000000135</v>
      </c>
      <c r="L8" s="226" cm="1">
        <f t="array" ref="L8">INDEX(Data!$D$5:$M$157, L6, Data!$H$2)</f>
        <v>60.9999999999797</v>
      </c>
      <c r="M8" s="226" cm="1">
        <f t="array" ref="M8">INDEX(Data!$D$5:$M$157, M6, Data!$H$2)</f>
        <v>77.000000000011497</v>
      </c>
      <c r="N8" s="226" cm="1">
        <f t="array" ref="N8">INDEX(Data!$D$5:$M$157, N6, Data!$H$2)</f>
        <v>0</v>
      </c>
      <c r="O8" s="226" cm="1">
        <f t="array" ref="O8">INDEX(Data!$D$5:$M$157, O6, Data!$H$2)</f>
        <v>341.99999999999102</v>
      </c>
      <c r="P8" s="226" cm="1">
        <f t="array" ref="P8">INDEX(Data!$D$5:$M$157, P6, Data!$H$2)</f>
        <v>342.00000000005201</v>
      </c>
      <c r="Q8" s="226" cm="1">
        <f t="array" ref="Q8">INDEX(Data!$D$5:$M$157, Q6, Data!$H$2)</f>
        <v>0.99999999996271105</v>
      </c>
      <c r="R8" s="226" cm="1">
        <f t="array" ref="R8">INDEX(Data!$D$5:$M$157, R6, Data!$H$2)</f>
        <v>407.00000000000898</v>
      </c>
      <c r="S8" s="226" cm="1">
        <f t="array" ref="S8">INDEX(Data!$D$5:$M$157, S6, Data!$H$2)</f>
        <v>408.99999999995799</v>
      </c>
      <c r="T8" s="226" cm="1">
        <f t="array" ref="T8">INDEX(Data!$D$5:$M$157, T6, Data!$H$2)</f>
        <v>681.99999999996999</v>
      </c>
      <c r="U8" s="226" cm="1">
        <f t="array" ref="U8">INDEX(Data!$D$5:$M$157, U6, Data!$H$2)</f>
        <v>73.999999999953602</v>
      </c>
      <c r="V8" s="226" cm="1">
        <f t="array" ref="V8">INDEX(Data!$D$5:$M$157, V6, Data!$H$2)</f>
        <v>1298.00000000009</v>
      </c>
      <c r="W8" s="226" cm="1">
        <f t="array" ref="W8">INDEX(Data!$D$5:$M$157, W6, Data!$H$2)</f>
        <v>1053.00000000002</v>
      </c>
      <c r="X8" s="226" cm="1">
        <f t="array" ref="X8">INDEX(Data!$D$5:$M$157, X6, Data!$H$2)</f>
        <v>674.00000000001796</v>
      </c>
      <c r="Y8" s="226" cm="1">
        <f t="array" ref="Y8">INDEX(Data!$D$5:$M$157, Y6, Data!$H$2)</f>
        <v>985.00000000001501</v>
      </c>
      <c r="Z8" s="226" cm="1">
        <f t="array" ref="Z8">INDEX(Data!$D$5:$M$157, Z6, Data!$H$2)</f>
        <v>1438</v>
      </c>
      <c r="AA8" s="226" cm="1">
        <f t="array" ref="AA8">INDEX(Data!$D$5:$M$157, AA6, Data!$H$2)</f>
        <v>1475.99999999995</v>
      </c>
      <c r="AB8" s="226" cm="1">
        <f t="array" ref="AB8">INDEX(Data!$D$5:$M$157, AB6, Data!$H$2)</f>
        <v>2171.99999999997</v>
      </c>
      <c r="AC8" s="226" cm="1">
        <f t="array" ref="AC8">INDEX(Data!$D$5:$M$157, AC6, Data!$H$2)</f>
        <v>2933.00000000009</v>
      </c>
      <c r="AD8" s="226" cm="1">
        <f t="array" ref="AD8">INDEX(Data!$D$5:$M$157, AD6, Data!$H$2)</f>
        <v>2566.99999999999</v>
      </c>
      <c r="AE8" s="226" cm="1">
        <f t="array" ref="AE8">INDEX(Data!$D$5:$M$157, AE6, Data!$H$2)</f>
        <v>2467.99999999989</v>
      </c>
      <c r="AF8" s="226" cm="1">
        <f t="array" ref="AF8">INDEX(Data!$D$5:$M$157, AF6, Data!$H$2)</f>
        <v>2673.00000000002</v>
      </c>
      <c r="AG8" s="226" cm="1">
        <f t="array" ref="AG8">INDEX(Data!$D$5:$M$157, AG6, Data!$H$2)</f>
        <v>3027.9999999999</v>
      </c>
      <c r="AH8" s="226" cm="1">
        <f t="array" ref="AH8">INDEX(Data!$D$5:$M$157, AH6, Data!$H$2)</f>
        <v>4384.0000000002401</v>
      </c>
      <c r="AI8" s="226" cm="1">
        <f t="array" ref="AI8">INDEX(Data!$D$5:$M$157, AI6, Data!$H$2)</f>
        <v>4307.9999999998399</v>
      </c>
      <c r="AJ8" s="226" cm="1">
        <f t="array" ref="AJ8">INDEX(Data!$D$5:$M$157, AJ6, Data!$H$2)</f>
        <v>4516.0000000002101</v>
      </c>
      <c r="AK8" s="226" cm="1">
        <f t="array" ref="AK8">INDEX(Data!$D$5:$M$157, AK6, Data!$H$2)</f>
        <v>3787.9999999998099</v>
      </c>
      <c r="AL8" s="226" cm="1">
        <f t="array" ref="AL8">INDEX(Data!$D$5:$M$157, AL6, Data!$H$2)</f>
        <v>5959.0000000001801</v>
      </c>
      <c r="AM8" s="226" cm="1">
        <f t="array" ref="AM8">INDEX(Data!$D$5:$M$157, AM6, Data!$H$2)</f>
        <v>3842.9999999996899</v>
      </c>
      <c r="AN8" s="226" cm="1">
        <f t="array" ref="AN8">INDEX(Data!$D$5:$M$157, AN6, Data!$H$2)</f>
        <v>3670.00000000002</v>
      </c>
      <c r="AO8" s="226" cm="1">
        <f t="array" ref="AO8">INDEX(Data!$D$5:$M$157, AO6, Data!$H$2)</f>
        <v>5525.0000000003702</v>
      </c>
      <c r="AP8" s="226" cm="1">
        <f t="array" ref="AP8">INDEX(Data!$D$5:$M$157, AP6, Data!$H$2)</f>
        <v>4398.00000000008</v>
      </c>
      <c r="AQ8" s="226" cm="1">
        <f t="array" ref="AQ8">INDEX(Data!$D$5:$M$157, AQ6, Data!$H$2)</f>
        <v>8732.9999999995307</v>
      </c>
      <c r="AR8" s="226" cm="1">
        <f t="array" ref="AR8">INDEX(Data!$D$5:$M$157, AR6, Data!$H$2)</f>
        <v>5269.0000000001501</v>
      </c>
      <c r="AS8" s="226" cm="1">
        <f t="array" ref="AS8">INDEX(Data!$D$5:$M$157, AS6, Data!$H$2)</f>
        <v>5332.0000000001901</v>
      </c>
      <c r="AT8" s="226" cm="1">
        <f t="array" ref="AT8">INDEX(Data!$D$5:$M$157, AT6, Data!$H$2)</f>
        <v>4363.9999999997199</v>
      </c>
      <c r="AU8" s="226" cm="1">
        <f t="array" ref="AU8">INDEX(Data!$D$5:$M$157, AU6, Data!$H$2)</f>
        <v>5274.9999999998299</v>
      </c>
      <c r="AV8" s="226" cm="1">
        <f t="array" ref="AV8">INDEX(Data!$D$5:$M$157, AV6, Data!$H$2)</f>
        <v>4637.99999999993</v>
      </c>
      <c r="AW8" s="226" cm="1">
        <f t="array" ref="AW8">INDEX(Data!$D$5:$M$157, AW6, Data!$H$2)</f>
        <v>4662.00000000001</v>
      </c>
      <c r="AX8" s="226" cm="1">
        <f t="array" ref="AX8">INDEX(Data!$D$5:$M$157, AX6, Data!$H$2)</f>
        <v>5623.99999999996</v>
      </c>
      <c r="AY8" s="226" cm="1">
        <f t="array" ref="AY8">INDEX(Data!$D$5:$M$157, AY6, Data!$H$2)</f>
        <v>5545.0000000003802</v>
      </c>
      <c r="AZ8" s="226" cm="1">
        <f t="array" ref="AZ8">INDEX(Data!$D$5:$M$157, AZ6, Data!$H$2)</f>
        <v>5857.9999999995798</v>
      </c>
      <c r="BA8" s="226" cm="1">
        <f t="array" ref="BA8">INDEX(Data!$D$5:$M$157, BA6, Data!$H$2)</f>
        <v>4684.0000000009304</v>
      </c>
      <c r="BB8" s="226" cm="1">
        <f t="array" ref="BB8">INDEX(Data!$D$5:$M$157, BB6, Data!$H$2)</f>
        <v>4315.9999999996098</v>
      </c>
      <c r="BC8" s="226" cm="1">
        <f t="array" ref="BC8">INDEX(Data!$D$5:$M$157, BC6, Data!$H$2)</f>
        <v>4465.9999999997799</v>
      </c>
      <c r="BD8" s="226" cm="1">
        <f t="array" ref="BD8">INDEX(Data!$D$5:$M$157, BD6, Data!$H$2)</f>
        <v>4608.0000000004402</v>
      </c>
      <c r="BE8" s="226" cm="1">
        <f t="array" ref="BE8">INDEX(Data!$D$5:$M$157, BE6, Data!$H$2)</f>
        <v>5393.9999999991296</v>
      </c>
      <c r="BF8" s="226" cm="1">
        <f t="array" ref="BF8">INDEX(Data!$D$5:$M$157, BF6, Data!$H$2)</f>
        <v>4929.0000000003201</v>
      </c>
      <c r="BG8" s="226" cm="1">
        <f t="array" ref="BG8">INDEX(Data!$D$5:$M$157, BG6, Data!$H$2)</f>
        <v>4468.0000000007003</v>
      </c>
      <c r="BH8" s="226" cm="1">
        <f t="array" ref="BH8">INDEX(Data!$D$5:$M$157, BH6, Data!$H$2)</f>
        <v>4311.00000000009</v>
      </c>
      <c r="BI8" s="226" cm="1">
        <f t="array" ref="BI8">INDEX(Data!$D$5:$M$157, BI6, Data!$H$2)</f>
        <v>4001.99999999901</v>
      </c>
      <c r="BJ8" s="226" cm="1">
        <f t="array" ref="BJ8">INDEX(Data!$D$5:$M$157, BJ6, Data!$H$2)</f>
        <v>4091.0000000001501</v>
      </c>
      <c r="BK8" s="226" cm="1">
        <f t="array" ref="BK8">INDEX(Data!$D$5:$M$157, BK6, Data!$H$2)</f>
        <v>6040.0000000007303</v>
      </c>
      <c r="BL8" s="226" cm="1">
        <f t="array" ref="BL8">INDEX(Data!$D$5:$M$157, BL6, Data!$H$2)</f>
        <v>6203.9999999990396</v>
      </c>
      <c r="BM8" s="226" cm="1">
        <f t="array" ref="BM8">INDEX(Data!$D$5:$M$157, BM6, Data!$H$2)</f>
        <v>4815.0000000001501</v>
      </c>
      <c r="BN8" s="226" cm="1">
        <f t="array" ref="BN8">INDEX(Data!$D$5:$M$157, BN6, Data!$H$2)</f>
        <v>4342.00000000009</v>
      </c>
      <c r="BO8" s="226" cm="1">
        <f t="array" ref="BO8">INDEX(Data!$D$5:$M$157, BO6, Data!$H$2)</f>
        <v>3990.0000000011901</v>
      </c>
      <c r="BP8" s="226" cm="1">
        <f t="array" ref="BP8">INDEX(Data!$D$5:$M$157, BP6, Data!$H$2)</f>
        <v>4410.9999999990996</v>
      </c>
      <c r="BQ8" s="226" cm="1">
        <f t="array" ref="BQ8">INDEX(Data!$D$5:$M$157, BQ6, Data!$H$2)</f>
        <v>6115.9999999995898</v>
      </c>
      <c r="BR8" s="226" cm="1">
        <f t="array" ref="BR8">INDEX(Data!$D$5:$M$157, BR6, Data!$H$2)</f>
        <v>5618.0000000004102</v>
      </c>
      <c r="BS8" s="226" cm="1">
        <f t="array" ref="BS8">INDEX(Data!$D$5:$M$157, BS6, Data!$H$2)</f>
        <v>4652.0000000005502</v>
      </c>
      <c r="BT8" s="226" cm="1">
        <f t="array" ref="BT8">INDEX(Data!$D$5:$M$157, BT6, Data!$H$2)</f>
        <v>3896.0000000004102</v>
      </c>
      <c r="BU8" s="226" cm="1">
        <f t="array" ref="BU8">INDEX(Data!$D$5:$M$157, BU6, Data!$H$2)</f>
        <v>3923.9999999986899</v>
      </c>
      <c r="BV8" s="226" cm="1">
        <f t="array" ref="BV8">INDEX(Data!$D$5:$M$157, BV6, Data!$H$2)</f>
        <v>3883.0000000006098</v>
      </c>
      <c r="BW8" s="226" cm="1">
        <f t="array" ref="BW8">INDEX(Data!$D$5:$M$157, BW6, Data!$H$2)</f>
        <v>3409.0000000003201</v>
      </c>
      <c r="BX8" s="226" cm="1">
        <f t="array" ref="BX8">INDEX(Data!$D$5:$M$157, BX6, Data!$H$2)</f>
        <v>3243.9999999987199</v>
      </c>
      <c r="BY8" s="226" cm="1">
        <f t="array" ref="BY8">INDEX(Data!$D$5:$M$157, BY6, Data!$H$2)</f>
        <v>3455.0000000015998</v>
      </c>
      <c r="BZ8" s="226" cm="1">
        <f t="array" ref="BZ8">INDEX(Data!$D$5:$M$157, BZ6, Data!$H$2)</f>
        <v>3563.9999999991001</v>
      </c>
      <c r="CA8" s="226" cm="1">
        <f t="array" ref="CA8">INDEX(Data!$D$5:$M$157, CA6, Data!$H$2)</f>
        <v>3456.9999999998299</v>
      </c>
      <c r="CB8" s="226" cm="1">
        <f t="array" ref="CB8">INDEX(Data!$D$5:$M$157, CB6, Data!$H$2)</f>
        <v>3534.0000000003802</v>
      </c>
      <c r="CC8" s="226" cm="1">
        <f t="array" ref="CC8">INDEX(Data!$D$5:$M$157, CC6, Data!$H$2)</f>
        <v>2713.9999999997699</v>
      </c>
      <c r="CD8" s="226" cm="1">
        <f t="array" ref="CD8">INDEX(Data!$D$5:$M$157, CD6, Data!$H$2)</f>
        <v>2429.00000000093</v>
      </c>
      <c r="CE8" s="226" cm="1">
        <f t="array" ref="CE8">INDEX(Data!$D$5:$M$157, CE6, Data!$H$2)</f>
        <v>0</v>
      </c>
      <c r="CF8" s="226" cm="1">
        <f t="array" ref="CF8">INDEX(Data!$D$5:$M$157, CF6, Data!$H$2)</f>
        <v>2626.9999999991901</v>
      </c>
      <c r="CG8" s="226" cm="1">
        <f t="array" ref="CG8">INDEX(Data!$D$5:$M$157, CG6, Data!$H$2)</f>
        <v>3298</v>
      </c>
      <c r="CH8" s="226" cm="1">
        <f t="array" ref="CH8">INDEX(Data!$D$5:$M$157, CH6, Data!$H$2)</f>
        <v>2960.0000000004902</v>
      </c>
      <c r="CI8" s="226" cm="1">
        <f t="array" ref="CI8">INDEX(Data!$D$5:$M$157, CI6, Data!$H$2)</f>
        <v>2411.99999999904</v>
      </c>
      <c r="CJ8" s="226" cm="1">
        <f t="array" ref="CJ8">INDEX(Data!$D$5:$M$157, CJ6, Data!$H$2)</f>
        <v>1630.9999999996201</v>
      </c>
      <c r="CK8" s="226" cm="1">
        <f t="array" ref="CK8">INDEX(Data!$D$5:$M$157, CK6, Data!$H$2)</f>
        <v>4052.0000000011601</v>
      </c>
      <c r="CL8" s="226" cm="1">
        <f t="array" ref="CL8">INDEX(Data!$D$5:$M$157, CL6, Data!$H$2)</f>
        <v>2019.9999999987799</v>
      </c>
      <c r="CM8" s="226" cm="1">
        <f t="array" ref="CM8">INDEX(Data!$D$5:$M$157, CM6, Data!$H$2)</f>
        <v>1888.9999999992999</v>
      </c>
      <c r="CN8" s="226" cm="1">
        <f t="array" ref="CN8">INDEX(Data!$D$5:$M$157, CN6, Data!$H$2)</f>
        <v>2099.0000000023301</v>
      </c>
      <c r="CO8" s="226" cm="1">
        <f t="array" ref="CO8">INDEX(Data!$D$5:$M$157, CO6, Data!$H$2)</f>
        <v>1611.9999999977299</v>
      </c>
      <c r="CP8" s="226" cm="1">
        <f t="array" ref="CP8">INDEX(Data!$D$5:$M$157, CP6, Data!$H$2)</f>
        <v>1937.0000000017999</v>
      </c>
      <c r="CQ8" s="226" cm="1">
        <f t="array" ref="CQ8">INDEX(Data!$D$5:$M$157, CQ6, Data!$H$2)</f>
        <v>1580.0000000002899</v>
      </c>
      <c r="CR8" s="226" cm="1">
        <f t="array" ref="CR8">INDEX(Data!$D$5:$M$157, CR6, Data!$H$2)</f>
        <v>1655.9999999976701</v>
      </c>
      <c r="CS8" s="226" cm="1">
        <f t="array" ref="CS8">INDEX(Data!$D$5:$M$157, CS6, Data!$H$2)</f>
        <v>1878.0000000003499</v>
      </c>
      <c r="CT8" s="226" cm="1">
        <f t="array" ref="CT8">INDEX(Data!$D$5:$M$157, CT6, Data!$H$2)</f>
        <v>1808.9999999998799</v>
      </c>
      <c r="CU8" s="226" cm="1">
        <f t="array" ref="CU8">INDEX(Data!$D$5:$M$157, CU6, Data!$H$2)</f>
        <v>1650</v>
      </c>
      <c r="CV8" s="226" cm="1">
        <f t="array" ref="CV8">INDEX(Data!$D$5:$M$157, CV6, Data!$H$2)</f>
        <v>1557</v>
      </c>
      <c r="CW8" s="226" cm="1">
        <f t="array" ref="CW8">INDEX(Data!$D$5:$M$157, CW6, Data!$H$2)</f>
        <v>1326</v>
      </c>
      <c r="CX8" s="226" cm="1">
        <f t="array" ref="CX8">INDEX(Data!$D$5:$M$157, CX6, Data!$H$2)</f>
        <v>1206</v>
      </c>
      <c r="CY8" s="226" cm="1">
        <f t="array" ref="CY8">INDEX(Data!$D$5:$M$157, CY6, Data!$H$2)</f>
        <v>1741</v>
      </c>
      <c r="CZ8" s="226" cm="1">
        <f t="array" ref="CZ8">INDEX(Data!$D$5:$M$157, CZ6, Data!$H$2)</f>
        <v>0</v>
      </c>
      <c r="DA8" s="226" cm="1">
        <f t="array" ref="DA8">INDEX(Data!$D$5:$M$157, DA6, Data!$H$2)</f>
        <v>0</v>
      </c>
      <c r="DB8" s="226" cm="1">
        <f t="array" ref="DB8">INDEX(Data!$D$5:$M$157, DB6, Data!$H$2)</f>
        <v>0</v>
      </c>
      <c r="DC8" s="226" cm="1">
        <f t="array" ref="DC8">INDEX(Data!$D$5:$M$157, DC6, Data!$H$2)</f>
        <v>0</v>
      </c>
      <c r="DD8" s="226" cm="1">
        <f t="array" ref="DD8">INDEX(Data!$D$5:$M$157, DD6, Data!$H$2)</f>
        <v>0</v>
      </c>
      <c r="DE8" s="226" cm="1">
        <f t="array" ref="DE8">INDEX(Data!$D$5:$M$157, DE6, Data!$H$2)</f>
        <v>0</v>
      </c>
      <c r="DF8" s="226" cm="1">
        <f t="array" ref="DF8">INDEX(Data!$D$5:$M$157, DF6, Data!$H$2)</f>
        <v>0</v>
      </c>
      <c r="DG8" s="226" cm="1">
        <f t="array" ref="DG8">INDEX(Data!$D$5:$M$157, DG6, Data!$H$2)</f>
        <v>0</v>
      </c>
      <c r="DH8" s="226" cm="1">
        <f t="array" ref="DH8">INDEX(Data!$D$5:$M$157, DH6, Data!$H$2)</f>
        <v>0</v>
      </c>
      <c r="DI8" s="226" cm="1">
        <f t="array" ref="DI8">INDEX(Data!$D$5:$M$157, DI6, Data!$H$2)</f>
        <v>0</v>
      </c>
      <c r="DJ8" s="226" cm="1">
        <f t="array" ref="DJ8">INDEX(Data!$D$5:$M$157, DJ6, Data!$H$2)</f>
        <v>0</v>
      </c>
      <c r="DK8" s="226" cm="1">
        <f t="array" ref="DK8">INDEX(Data!$D$5:$M$157, DK6, Data!$H$2)</f>
        <v>0</v>
      </c>
      <c r="DL8" s="226" cm="1">
        <f t="array" ref="DL8">INDEX(Data!$D$5:$M$157, DL6, Data!$H$2)</f>
        <v>0</v>
      </c>
      <c r="DM8" s="226" cm="1">
        <f t="array" ref="DM8">INDEX(Data!$D$5:$M$157, DM6, Data!$H$2)</f>
        <v>0</v>
      </c>
      <c r="DN8" s="226" cm="1">
        <f t="array" ref="DN8">INDEX(Data!$D$5:$M$157, DN6, Data!$H$2)</f>
        <v>0</v>
      </c>
      <c r="DO8" s="226" cm="1">
        <f t="array" ref="DO8">INDEX(Data!$D$5:$M$157, DO6, Data!$H$2)</f>
        <v>0</v>
      </c>
      <c r="DP8" s="226" cm="1">
        <f t="array" ref="DP8">INDEX(Data!$D$5:$M$157, DP6, Data!$H$2)</f>
        <v>0</v>
      </c>
      <c r="DQ8" s="226" cm="1">
        <f t="array" ref="DQ8">INDEX(Data!$D$5:$M$157, DQ6, Data!$H$2)</f>
        <v>0</v>
      </c>
      <c r="DR8" s="226" cm="1">
        <f t="array" ref="DR8">INDEX(Data!$D$5:$M$157, DR6, Data!$H$2)</f>
        <v>0</v>
      </c>
      <c r="DS8" s="226" cm="1">
        <f t="array" ref="DS8">INDEX(Data!$D$5:$M$157, DS6, Data!$H$2)</f>
        <v>0</v>
      </c>
      <c r="DT8" s="226" cm="1">
        <f t="array" ref="DT8">INDEX(Data!$D$5:$M$157, DT6, Data!$H$2)</f>
        <v>0</v>
      </c>
      <c r="DU8" s="226" cm="1">
        <f t="array" ref="DU8">INDEX(Data!$D$5:$M$157, DU6, Data!$H$2)</f>
        <v>0</v>
      </c>
      <c r="DV8" s="226" cm="1">
        <f t="array" ref="DV8">INDEX(Data!$D$5:$M$157, DV6, Data!$H$2)</f>
        <v>0</v>
      </c>
      <c r="DW8" s="226" cm="1">
        <f t="array" ref="DW8">INDEX(Data!$D$5:$M$157, DW6, Data!$H$2)</f>
        <v>0</v>
      </c>
      <c r="DX8" s="226" cm="1">
        <f t="array" ref="DX8">INDEX(Data!$D$5:$M$157, DX6, Data!$H$2)</f>
        <v>0</v>
      </c>
      <c r="DY8" s="226" cm="1">
        <f t="array" ref="DY8">INDEX(Data!$D$5:$M$157, DY6, Data!$H$2)</f>
        <v>0</v>
      </c>
      <c r="DZ8" s="226" cm="1">
        <f t="array" ref="DZ8">INDEX(Data!$D$5:$M$157, DZ6, Data!$H$2)</f>
        <v>0</v>
      </c>
      <c r="EA8" s="226" cm="1">
        <f t="array" ref="EA8">INDEX(Data!$D$5:$M$157, EA6, Data!$H$2)</f>
        <v>0</v>
      </c>
      <c r="EB8" s="226" cm="1">
        <f t="array" ref="EB8">INDEX(Data!$D$5:$M$157, EB6, Data!$H$2)</f>
        <v>0</v>
      </c>
      <c r="EC8" s="226" cm="1">
        <f t="array" ref="EC8">INDEX(Data!$D$5:$M$157, EC6, Data!$H$2)</f>
        <v>0</v>
      </c>
      <c r="ED8" s="226" cm="1">
        <f t="array" ref="ED8">INDEX(Data!$D$5:$M$157, ED6, Data!$H$2)</f>
        <v>0</v>
      </c>
      <c r="EE8" s="226" cm="1">
        <f t="array" ref="EE8">INDEX(Data!$D$5:$M$157, EE6, Data!$H$2)</f>
        <v>0</v>
      </c>
      <c r="EF8" s="226" cm="1">
        <f t="array" ref="EF8">INDEX(Data!$D$5:$M$157, EF6, Data!$H$2)</f>
        <v>0</v>
      </c>
      <c r="EG8" s="226" cm="1">
        <f t="array" ref="EG8">INDEX(Data!$D$5:$M$157, EG6, Data!$H$2)</f>
        <v>0</v>
      </c>
      <c r="EH8" s="226" cm="1">
        <f t="array" ref="EH8">INDEX(Data!$D$5:$M$157, EH6, Data!$H$2)</f>
        <v>0</v>
      </c>
      <c r="EI8" s="226" cm="1">
        <f t="array" ref="EI8">INDEX(Data!$D$5:$M$157, EI6, Data!$H$2)</f>
        <v>0</v>
      </c>
      <c r="EJ8" s="226" cm="1">
        <f t="array" ref="EJ8">INDEX(Data!$D$5:$M$157, EJ6, Data!$H$2)</f>
        <v>0</v>
      </c>
      <c r="EK8" s="226" cm="1">
        <f t="array" ref="EK8">INDEX(Data!$D$5:$M$157, EK6, Data!$H$2)</f>
        <v>0</v>
      </c>
      <c r="EL8" s="226" cm="1">
        <f t="array" ref="EL8">INDEX(Data!$D$5:$M$157, EL6, Data!$H$2)</f>
        <v>0</v>
      </c>
      <c r="EM8" s="226" cm="1">
        <f t="array" ref="EM8">INDEX(Data!$D$5:$M$157, EM6, Data!$H$2)</f>
        <v>0</v>
      </c>
      <c r="EN8" s="226" cm="1">
        <f t="array" ref="EN8">INDEX(Data!$D$5:$M$157, EN6, Data!$H$2)</f>
        <v>0</v>
      </c>
      <c r="EO8" s="226" cm="1">
        <f t="array" ref="EO8">INDEX(Data!$D$5:$M$157, EO6, Data!$H$2)</f>
        <v>0</v>
      </c>
      <c r="EP8" s="226" cm="1">
        <f t="array" ref="EP8">INDEX(Data!$D$5:$M$157, EP6, Data!$H$2)</f>
        <v>0</v>
      </c>
      <c r="EQ8" s="226" cm="1">
        <f t="array" ref="EQ8">INDEX(Data!$D$5:$M$157, EQ6, Data!$H$2)</f>
        <v>0</v>
      </c>
      <c r="ER8" s="226" cm="1">
        <f t="array" ref="ER8">INDEX(Data!$D$5:$M$157, ER6, Data!$H$2)</f>
        <v>0</v>
      </c>
      <c r="ES8" s="226" cm="1">
        <f t="array" ref="ES8">INDEX(Data!$D$5:$M$157, ES6, Data!$H$2)</f>
        <v>0</v>
      </c>
      <c r="ET8" s="226" cm="1">
        <f t="array" ref="ET8">INDEX(Data!$D$5:$M$157, ET6, Data!$H$2)</f>
        <v>0</v>
      </c>
      <c r="EU8" s="226" cm="1">
        <f t="array" ref="EU8">INDEX(Data!$D$5:$M$157, EU6, Data!$H$2)</f>
        <v>0</v>
      </c>
      <c r="EV8" s="226" cm="1">
        <f t="array" ref="EV8">INDEX(Data!$D$5:$M$157, EV6, Data!$H$2)</f>
        <v>0</v>
      </c>
      <c r="EW8" s="226" cm="1">
        <f t="array" ref="EW8">INDEX(Data!$D$5:$M$157, EW6, Data!$H$2)</f>
        <v>0</v>
      </c>
      <c r="EX8" s="226" cm="1">
        <f t="array" ref="EX8">INDEX(Data!$D$5:$M$157, EX6, Data!$H$2)</f>
        <v>0</v>
      </c>
      <c r="EY8" s="226" cm="1">
        <f t="array" ref="EY8">INDEX(Data!$D$5:$M$157, EY6, Data!$H$2)</f>
        <v>0</v>
      </c>
      <c r="EZ8" s="90"/>
    </row>
    <row r="9" spans="1:156 16384:16384" s="91" customFormat="1">
      <c r="BH9" s="97"/>
      <c r="BI9" s="97"/>
      <c r="BJ9" s="97"/>
      <c r="BK9" s="97"/>
      <c r="BL9" s="97"/>
      <c r="BM9" s="97"/>
      <c r="BN9" s="97"/>
      <c r="BO9" s="97"/>
      <c r="BP9" s="97"/>
      <c r="BQ9" s="97"/>
      <c r="BR9" s="97"/>
      <c r="BS9" s="97"/>
      <c r="BT9" s="97"/>
      <c r="BU9" s="97"/>
      <c r="BX9" s="97"/>
      <c r="BY9" s="97"/>
      <c r="BZ9" s="97"/>
      <c r="CA9" s="97"/>
      <c r="CB9" s="97"/>
      <c r="CC9" s="97"/>
      <c r="CD9" s="97"/>
      <c r="CE9" s="97"/>
      <c r="CF9" s="97"/>
      <c r="CG9" s="97"/>
      <c r="CH9" s="97"/>
      <c r="CI9" s="97"/>
      <c r="CJ9" s="97"/>
      <c r="CK9" s="97"/>
      <c r="CN9" s="97"/>
      <c r="CO9" s="97"/>
      <c r="CP9" s="97"/>
      <c r="CQ9" s="97"/>
      <c r="CR9" s="97"/>
      <c r="CS9" s="97"/>
      <c r="CT9" s="97"/>
      <c r="CU9" s="97"/>
      <c r="CV9" s="97"/>
      <c r="CW9" s="97"/>
      <c r="CX9" s="97"/>
      <c r="CY9" s="97"/>
      <c r="CZ9" s="97"/>
      <c r="DA9" s="97"/>
      <c r="EZ9" s="90"/>
    </row>
    <row r="10" spans="1:156 16384:16384" s="91" customFormat="1">
      <c r="B10" s="133" t="s">
        <v>64</v>
      </c>
      <c r="C10" s="101">
        <f>C58</f>
        <v>38.9</v>
      </c>
      <c r="D10" s="101">
        <f t="shared" ref="D10:BO10" si="3">D58</f>
        <v>17.200000000000003</v>
      </c>
      <c r="E10" s="101">
        <f t="shared" si="3"/>
        <v>39.700000000000003</v>
      </c>
      <c r="F10" s="101">
        <f t="shared" si="3"/>
        <v>112.8</v>
      </c>
      <c r="G10" s="101">
        <f t="shared" si="3"/>
        <v>114.39999999999999</v>
      </c>
      <c r="H10" s="101">
        <f t="shared" si="3"/>
        <v>180.2</v>
      </c>
      <c r="I10" s="101">
        <f t="shared" si="3"/>
        <v>184.4</v>
      </c>
      <c r="J10" s="101">
        <f t="shared" si="3"/>
        <v>273.20000000000005</v>
      </c>
      <c r="K10" s="101">
        <f t="shared" si="3"/>
        <v>243.2</v>
      </c>
      <c r="L10" s="101">
        <f t="shared" si="3"/>
        <v>301.20000000000005</v>
      </c>
      <c r="M10" s="101">
        <f t="shared" si="3"/>
        <v>373.3</v>
      </c>
      <c r="N10" s="101">
        <f t="shared" si="3"/>
        <v>174</v>
      </c>
      <c r="O10" s="101">
        <f t="shared" si="3"/>
        <v>1195.6999999999998</v>
      </c>
      <c r="P10" s="101">
        <f t="shared" si="3"/>
        <v>1332.1999999999998</v>
      </c>
      <c r="Q10" s="101">
        <f t="shared" si="3"/>
        <v>444.70000000000005</v>
      </c>
      <c r="R10" s="101">
        <f t="shared" si="3"/>
        <v>1656.3999999999999</v>
      </c>
      <c r="S10" s="101">
        <f t="shared" si="3"/>
        <v>1820.3999999999999</v>
      </c>
      <c r="T10" s="101">
        <f t="shared" si="3"/>
        <v>2785.6</v>
      </c>
      <c r="U10" s="101">
        <f t="shared" si="3"/>
        <v>1229.3</v>
      </c>
      <c r="V10" s="101">
        <f t="shared" si="3"/>
        <v>4896.4000000000005</v>
      </c>
      <c r="W10" s="101">
        <f t="shared" si="3"/>
        <v>4665.1000000000004</v>
      </c>
      <c r="X10" s="101">
        <f t="shared" si="3"/>
        <v>3926.2</v>
      </c>
      <c r="Y10" s="101">
        <f t="shared" si="3"/>
        <v>5105.1000000000004</v>
      </c>
      <c r="Z10" s="101">
        <f t="shared" si="3"/>
        <v>6827.1</v>
      </c>
      <c r="AA10" s="101">
        <f t="shared" si="3"/>
        <v>7483.6</v>
      </c>
      <c r="AB10" s="101">
        <f t="shared" si="3"/>
        <v>10151.700000000001</v>
      </c>
      <c r="AC10" s="101">
        <f t="shared" si="3"/>
        <v>13155.300000000001</v>
      </c>
      <c r="AD10" s="101">
        <f t="shared" si="3"/>
        <v>13095.6</v>
      </c>
      <c r="AE10" s="101">
        <f t="shared" si="3"/>
        <v>13823.6</v>
      </c>
      <c r="AF10" s="101">
        <f t="shared" si="3"/>
        <v>15258.2</v>
      </c>
      <c r="AG10" s="101">
        <f t="shared" si="3"/>
        <v>17222.099999999999</v>
      </c>
      <c r="AH10" s="101">
        <f t="shared" si="3"/>
        <v>22209.1</v>
      </c>
      <c r="AI10" s="101">
        <f t="shared" si="3"/>
        <v>23701.5</v>
      </c>
      <c r="AJ10" s="101">
        <f t="shared" si="3"/>
        <v>25523.8</v>
      </c>
      <c r="AK10" s="101">
        <f t="shared" si="3"/>
        <v>24730.5</v>
      </c>
      <c r="AL10" s="101">
        <f t="shared" si="3"/>
        <v>32458.699999999997</v>
      </c>
      <c r="AM10" s="101">
        <f t="shared" si="3"/>
        <v>28121.599999999999</v>
      </c>
      <c r="AN10" s="101">
        <f t="shared" si="3"/>
        <v>28564.199999999997</v>
      </c>
      <c r="AO10" s="101">
        <f t="shared" si="3"/>
        <v>34981.299999999996</v>
      </c>
      <c r="AP10" s="101">
        <f t="shared" si="3"/>
        <v>32952.1</v>
      </c>
      <c r="AQ10" s="101">
        <f t="shared" si="3"/>
        <v>46487.4</v>
      </c>
      <c r="AR10" s="101">
        <f t="shared" si="3"/>
        <v>38598.699999999997</v>
      </c>
      <c r="AS10" s="101">
        <f t="shared" si="3"/>
        <v>39904.400000000001</v>
      </c>
      <c r="AT10" s="101">
        <f t="shared" si="3"/>
        <v>38073.299999999996</v>
      </c>
      <c r="AU10" s="101">
        <f t="shared" si="3"/>
        <v>41328</v>
      </c>
      <c r="AV10" s="101">
        <f t="shared" si="3"/>
        <v>39780.400000000001</v>
      </c>
      <c r="AW10" s="101">
        <f t="shared" si="3"/>
        <v>39983.699999999997</v>
      </c>
      <c r="AX10" s="101">
        <f t="shared" si="3"/>
        <v>42916</v>
      </c>
      <c r="AY10" s="101">
        <f t="shared" si="3"/>
        <v>43412.4</v>
      </c>
      <c r="AZ10" s="101">
        <f t="shared" si="3"/>
        <v>44182.400000000001</v>
      </c>
      <c r="BA10" s="101">
        <f t="shared" si="3"/>
        <v>41478.9</v>
      </c>
      <c r="BB10" s="101">
        <f t="shared" si="3"/>
        <v>40784.1</v>
      </c>
      <c r="BC10" s="101">
        <f t="shared" si="3"/>
        <v>40749.9</v>
      </c>
      <c r="BD10" s="101">
        <f t="shared" si="3"/>
        <v>41201.199999999997</v>
      </c>
      <c r="BE10" s="101">
        <f t="shared" si="3"/>
        <v>41903.699999999997</v>
      </c>
      <c r="BF10" s="101">
        <f t="shared" si="3"/>
        <v>40564.400000000001</v>
      </c>
      <c r="BG10" s="101">
        <f t="shared" si="3"/>
        <v>39026.400000000001</v>
      </c>
      <c r="BH10" s="101">
        <f t="shared" si="3"/>
        <v>38598.799999999996</v>
      </c>
      <c r="BI10" s="101">
        <f t="shared" si="3"/>
        <v>37291.1</v>
      </c>
      <c r="BJ10" s="101">
        <f t="shared" si="3"/>
        <v>37303.199999999997</v>
      </c>
      <c r="BK10" s="101">
        <f t="shared" si="3"/>
        <v>42898.1</v>
      </c>
      <c r="BL10" s="101">
        <f t="shared" si="3"/>
        <v>43554</v>
      </c>
      <c r="BM10" s="101">
        <f t="shared" si="3"/>
        <v>39667.299999999996</v>
      </c>
      <c r="BN10" s="101">
        <f t="shared" si="3"/>
        <v>37838.1</v>
      </c>
      <c r="BO10" s="101">
        <f t="shared" si="3"/>
        <v>36650</v>
      </c>
      <c r="BP10" s="101">
        <f t="shared" ref="BP10:EA10" si="4">BP58</f>
        <v>37777.699999999997</v>
      </c>
      <c r="BQ10" s="101">
        <f t="shared" si="4"/>
        <v>42849.4</v>
      </c>
      <c r="BR10" s="101">
        <f t="shared" si="4"/>
        <v>41963.299999999996</v>
      </c>
      <c r="BS10" s="101">
        <f t="shared" si="4"/>
        <v>39166.699999999997</v>
      </c>
      <c r="BT10" s="101">
        <f t="shared" si="4"/>
        <v>36797.699999999997</v>
      </c>
      <c r="BU10" s="101">
        <f t="shared" si="4"/>
        <v>36653.1</v>
      </c>
      <c r="BV10" s="101">
        <f t="shared" si="4"/>
        <v>36376.199999999997</v>
      </c>
      <c r="BW10" s="101">
        <f t="shared" si="4"/>
        <v>34912.699999999997</v>
      </c>
      <c r="BX10" s="101">
        <f t="shared" si="4"/>
        <v>34147.599999999999</v>
      </c>
      <c r="BY10" s="101">
        <f t="shared" si="4"/>
        <v>33662.5</v>
      </c>
      <c r="BZ10" s="101">
        <f t="shared" si="4"/>
        <v>32891.4</v>
      </c>
      <c r="CA10" s="101">
        <f t="shared" si="4"/>
        <v>32072.699999999997</v>
      </c>
      <c r="CB10" s="101">
        <f t="shared" si="4"/>
        <v>31949.599999999999</v>
      </c>
      <c r="CC10" s="101">
        <f t="shared" si="4"/>
        <v>29317.899999999998</v>
      </c>
      <c r="CD10" s="101">
        <f t="shared" si="4"/>
        <v>27789.5</v>
      </c>
      <c r="CE10" s="101">
        <f t="shared" si="4"/>
        <v>19061.899999999998</v>
      </c>
      <c r="CF10" s="101">
        <f t="shared" si="4"/>
        <v>24668.699999999997</v>
      </c>
      <c r="CG10" s="101">
        <f t="shared" si="4"/>
        <v>25865.399999999998</v>
      </c>
      <c r="CH10" s="101">
        <f t="shared" si="4"/>
        <v>24617.1</v>
      </c>
      <c r="CI10" s="101">
        <f t="shared" si="4"/>
        <v>22595.3</v>
      </c>
      <c r="CJ10" s="101">
        <f t="shared" si="4"/>
        <v>19675.199999999997</v>
      </c>
      <c r="CK10" s="101">
        <f t="shared" si="4"/>
        <v>26198.6</v>
      </c>
      <c r="CL10" s="101">
        <f t="shared" si="4"/>
        <v>20450.399999999998</v>
      </c>
      <c r="CM10" s="101">
        <f t="shared" si="4"/>
        <v>19486.5</v>
      </c>
      <c r="CN10" s="101">
        <f t="shared" si="4"/>
        <v>19445.599999999999</v>
      </c>
      <c r="CO10" s="101">
        <f t="shared" si="4"/>
        <v>17448.899999999998</v>
      </c>
      <c r="CP10" s="101">
        <f t="shared" si="4"/>
        <v>17653.099999999999</v>
      </c>
      <c r="CQ10" s="101">
        <f t="shared" si="4"/>
        <v>16276.5</v>
      </c>
      <c r="CR10" s="101">
        <f t="shared" si="4"/>
        <v>16164.9</v>
      </c>
      <c r="CS10" s="101">
        <f t="shared" si="4"/>
        <v>17488.8</v>
      </c>
      <c r="CT10" s="101">
        <f t="shared" si="4"/>
        <v>16983.8</v>
      </c>
      <c r="CU10" s="101">
        <f t="shared" si="4"/>
        <v>15914.7</v>
      </c>
      <c r="CV10" s="101">
        <f t="shared" si="4"/>
        <v>15114.300000000001</v>
      </c>
      <c r="CW10" s="101">
        <f t="shared" si="4"/>
        <v>14083</v>
      </c>
      <c r="CX10" s="101">
        <f t="shared" si="4"/>
        <v>13602.9</v>
      </c>
      <c r="CY10" s="101">
        <f t="shared" si="4"/>
        <v>14065.7</v>
      </c>
      <c r="CZ10" s="101">
        <f t="shared" si="4"/>
        <v>8753.2000000000007</v>
      </c>
      <c r="DA10" s="101">
        <f t="shared" si="4"/>
        <v>7999.6</v>
      </c>
      <c r="DB10" s="101">
        <f t="shared" si="4"/>
        <v>7162.1</v>
      </c>
      <c r="DC10" s="101">
        <f t="shared" si="4"/>
        <v>6519</v>
      </c>
      <c r="DD10" s="101">
        <f t="shared" si="4"/>
        <v>5746.2000000000007</v>
      </c>
      <c r="DE10" s="101">
        <f t="shared" si="4"/>
        <v>5115.9000000000005</v>
      </c>
      <c r="DF10" s="101">
        <f t="shared" si="4"/>
        <v>4455.2000000000007</v>
      </c>
      <c r="DG10" s="101">
        <f t="shared" si="4"/>
        <v>3706</v>
      </c>
      <c r="DH10" s="101">
        <f t="shared" si="4"/>
        <v>2984.2999999999997</v>
      </c>
      <c r="DI10" s="101">
        <f t="shared" si="4"/>
        <v>2326</v>
      </c>
      <c r="DJ10" s="101">
        <f t="shared" si="4"/>
        <v>1704.8</v>
      </c>
      <c r="DK10" s="101">
        <f t="shared" si="4"/>
        <v>1175.8</v>
      </c>
      <c r="DL10" s="101">
        <f t="shared" si="4"/>
        <v>694.6</v>
      </c>
      <c r="DM10" s="101">
        <f t="shared" si="4"/>
        <v>0.1</v>
      </c>
      <c r="DN10" s="101">
        <f t="shared" si="4"/>
        <v>0.1</v>
      </c>
      <c r="DO10" s="101">
        <f t="shared" si="4"/>
        <v>0.1</v>
      </c>
      <c r="DP10" s="101">
        <f t="shared" si="4"/>
        <v>0.1</v>
      </c>
      <c r="DQ10" s="101">
        <f t="shared" si="4"/>
        <v>0.1</v>
      </c>
      <c r="DR10" s="101">
        <f t="shared" si="4"/>
        <v>0.1</v>
      </c>
      <c r="DS10" s="101">
        <f t="shared" si="4"/>
        <v>0.1</v>
      </c>
      <c r="DT10" s="101">
        <f t="shared" si="4"/>
        <v>0.1</v>
      </c>
      <c r="DU10" s="101">
        <f t="shared" si="4"/>
        <v>0.1</v>
      </c>
      <c r="DV10" s="101">
        <f t="shared" si="4"/>
        <v>0.1</v>
      </c>
      <c r="DW10" s="101">
        <f t="shared" si="4"/>
        <v>0.1</v>
      </c>
      <c r="DX10" s="101">
        <f t="shared" si="4"/>
        <v>0.1</v>
      </c>
      <c r="DY10" s="101">
        <f t="shared" si="4"/>
        <v>0.1</v>
      </c>
      <c r="DZ10" s="101">
        <f t="shared" si="4"/>
        <v>0.1</v>
      </c>
      <c r="EA10" s="101">
        <f t="shared" si="4"/>
        <v>0.1</v>
      </c>
      <c r="EB10" s="101">
        <f t="shared" ref="EB10:EY10" si="5">EB58</f>
        <v>0.1</v>
      </c>
      <c r="EC10" s="101">
        <f t="shared" si="5"/>
        <v>0.1</v>
      </c>
      <c r="ED10" s="101">
        <f t="shared" si="5"/>
        <v>0.1</v>
      </c>
      <c r="EE10" s="101">
        <f t="shared" si="5"/>
        <v>0.1</v>
      </c>
      <c r="EF10" s="101">
        <f t="shared" si="5"/>
        <v>0.1</v>
      </c>
      <c r="EG10" s="101">
        <f t="shared" si="5"/>
        <v>0.1</v>
      </c>
      <c r="EH10" s="101">
        <f t="shared" si="5"/>
        <v>0.1</v>
      </c>
      <c r="EI10" s="101">
        <f t="shared" si="5"/>
        <v>0.1</v>
      </c>
      <c r="EJ10" s="101">
        <f t="shared" si="5"/>
        <v>0.1</v>
      </c>
      <c r="EK10" s="101">
        <f t="shared" si="5"/>
        <v>0.1</v>
      </c>
      <c r="EL10" s="101">
        <f t="shared" si="5"/>
        <v>0.1</v>
      </c>
      <c r="EM10" s="101">
        <f t="shared" si="5"/>
        <v>0.1</v>
      </c>
      <c r="EN10" s="101">
        <f t="shared" si="5"/>
        <v>0.1</v>
      </c>
      <c r="EO10" s="101">
        <f t="shared" si="5"/>
        <v>0.1</v>
      </c>
      <c r="EP10" s="101">
        <f t="shared" si="5"/>
        <v>0.1</v>
      </c>
      <c r="EQ10" s="101">
        <f t="shared" si="5"/>
        <v>0.1</v>
      </c>
      <c r="ER10" s="101">
        <f t="shared" si="5"/>
        <v>0.1</v>
      </c>
      <c r="ES10" s="101">
        <f t="shared" si="5"/>
        <v>0.1</v>
      </c>
      <c r="ET10" s="101">
        <f t="shared" si="5"/>
        <v>0.1</v>
      </c>
      <c r="EU10" s="101">
        <f t="shared" si="5"/>
        <v>0.1</v>
      </c>
      <c r="EV10" s="101">
        <f t="shared" si="5"/>
        <v>0.1</v>
      </c>
      <c r="EW10" s="101">
        <f t="shared" si="5"/>
        <v>0.1</v>
      </c>
      <c r="EX10" s="101">
        <f t="shared" si="5"/>
        <v>0.1</v>
      </c>
      <c r="EY10" s="101">
        <f t="shared" si="5"/>
        <v>0.1</v>
      </c>
      <c r="EZ10" s="90"/>
    </row>
    <row r="11" spans="1:156 16384:16384" s="91" customFormat="1">
      <c r="BH11" s="97"/>
      <c r="BI11" s="97"/>
      <c r="BJ11" s="97"/>
      <c r="BK11" s="97"/>
      <c r="BL11" s="97"/>
      <c r="BM11" s="97"/>
      <c r="BN11" s="97"/>
      <c r="BO11" s="97"/>
      <c r="BP11" s="97"/>
      <c r="BQ11" s="97"/>
      <c r="BR11" s="97"/>
      <c r="BS11" s="97"/>
      <c r="BT11" s="97"/>
      <c r="BU11" s="97"/>
      <c r="BX11" s="97"/>
      <c r="BY11" s="97"/>
      <c r="BZ11" s="97"/>
      <c r="CA11" s="97"/>
      <c r="CB11" s="97"/>
      <c r="CC11" s="97"/>
      <c r="CD11" s="97"/>
      <c r="CE11" s="97"/>
      <c r="CF11" s="97"/>
      <c r="CG11" s="97"/>
      <c r="CH11" s="97"/>
      <c r="CI11" s="97"/>
      <c r="CJ11" s="97"/>
      <c r="CK11" s="97"/>
      <c r="CN11" s="97"/>
      <c r="CO11" s="97"/>
      <c r="CP11" s="97"/>
      <c r="CQ11" s="97"/>
      <c r="CR11" s="97"/>
      <c r="CS11" s="97"/>
      <c r="CT11" s="97"/>
      <c r="CU11" s="97"/>
      <c r="CV11" s="97"/>
      <c r="CW11" s="97"/>
      <c r="CX11" s="97"/>
      <c r="CY11" s="97"/>
      <c r="CZ11" s="97"/>
      <c r="DA11" s="97"/>
      <c r="EZ11" s="90"/>
    </row>
    <row r="12" spans="1:156 16384:16384" s="91" customFormat="1">
      <c r="BH12" s="97"/>
      <c r="BI12" s="97"/>
      <c r="BJ12" s="97"/>
      <c r="BK12" s="97"/>
      <c r="BL12" s="97"/>
      <c r="BM12" s="97"/>
      <c r="BN12" s="97"/>
      <c r="BO12" s="97"/>
      <c r="BP12" s="97"/>
      <c r="BQ12" s="97"/>
      <c r="BR12" s="97"/>
      <c r="BS12" s="97"/>
      <c r="BT12" s="97"/>
      <c r="BU12" s="97"/>
      <c r="BX12" s="97"/>
      <c r="BY12" s="97"/>
      <c r="BZ12" s="97"/>
      <c r="CA12" s="97"/>
      <c r="CB12" s="97"/>
      <c r="CC12" s="97"/>
      <c r="CD12" s="97"/>
      <c r="CE12" s="97"/>
      <c r="CF12" s="97"/>
      <c r="CG12" s="97"/>
      <c r="CH12" s="97"/>
      <c r="CI12" s="97"/>
      <c r="CJ12" s="97"/>
      <c r="CK12" s="97"/>
      <c r="CN12" s="97"/>
      <c r="CO12" s="97"/>
      <c r="CP12" s="97"/>
      <c r="CQ12" s="97"/>
      <c r="CR12" s="97"/>
      <c r="CS12" s="97"/>
      <c r="CT12" s="97"/>
      <c r="CU12" s="97"/>
      <c r="CV12" s="97"/>
      <c r="CW12" s="97"/>
      <c r="CX12" s="97"/>
      <c r="CY12" s="97"/>
      <c r="CZ12" s="97"/>
      <c r="DA12" s="97"/>
    </row>
    <row r="13" spans="1:156 16384:16384" s="91" customFormat="1">
      <c r="BH13" s="97"/>
      <c r="BI13" s="97"/>
      <c r="BJ13" s="97"/>
      <c r="BK13" s="97"/>
      <c r="BL13" s="97"/>
      <c r="BM13" s="97"/>
      <c r="BN13" s="97"/>
      <c r="BO13" s="97"/>
      <c r="BP13" s="97"/>
      <c r="BQ13" s="97"/>
      <c r="BR13" s="97"/>
      <c r="BS13" s="97"/>
      <c r="BT13" s="97"/>
      <c r="BU13" s="97"/>
      <c r="BX13" s="97"/>
      <c r="BY13" s="97"/>
      <c r="BZ13" s="97"/>
      <c r="CA13" s="97"/>
      <c r="CB13" s="97"/>
      <c r="CC13" s="97"/>
      <c r="CD13" s="97"/>
      <c r="CE13" s="97"/>
      <c r="CF13" s="97"/>
      <c r="CG13" s="97"/>
      <c r="CH13" s="97"/>
      <c r="CI13" s="97"/>
      <c r="CJ13" s="97"/>
      <c r="CK13" s="97"/>
      <c r="CN13" s="97"/>
      <c r="CO13" s="97"/>
      <c r="CP13" s="97"/>
      <c r="CQ13" s="97"/>
      <c r="CR13" s="97"/>
      <c r="CS13" s="97"/>
      <c r="CT13" s="97"/>
      <c r="CU13" s="97"/>
      <c r="CV13" s="97"/>
      <c r="CW13" s="97"/>
      <c r="CX13" s="97"/>
      <c r="CY13" s="97"/>
      <c r="CZ13" s="97"/>
      <c r="DA13" s="97"/>
    </row>
    <row r="14" spans="1:156 16384:16384" s="91" customFormat="1">
      <c r="BH14" s="97"/>
      <c r="BI14" s="97"/>
      <c r="BJ14" s="97"/>
      <c r="BK14" s="97"/>
      <c r="BL14" s="97"/>
      <c r="BM14" s="97"/>
      <c r="BN14" s="97"/>
      <c r="BO14" s="97"/>
      <c r="BP14" s="97"/>
      <c r="BQ14" s="97"/>
      <c r="BR14" s="97"/>
      <c r="BS14" s="97"/>
      <c r="BT14" s="97"/>
      <c r="BU14" s="97"/>
      <c r="BX14" s="97"/>
      <c r="BY14" s="97"/>
      <c r="BZ14" s="97"/>
      <c r="CA14" s="97"/>
      <c r="CB14" s="97"/>
      <c r="CC14" s="97"/>
      <c r="CD14" s="97"/>
      <c r="CE14" s="97"/>
      <c r="CF14" s="97"/>
      <c r="CG14" s="97"/>
      <c r="CH14" s="97"/>
      <c r="CI14" s="97"/>
      <c r="CJ14" s="97"/>
      <c r="CK14" s="97"/>
      <c r="CN14" s="97"/>
      <c r="CO14" s="97"/>
      <c r="CP14" s="97"/>
      <c r="CQ14" s="97"/>
      <c r="CR14" s="97"/>
      <c r="CS14" s="97"/>
      <c r="CT14" s="97"/>
      <c r="CU14" s="97"/>
      <c r="CV14" s="97"/>
      <c r="CW14" s="97"/>
      <c r="CX14" s="97"/>
      <c r="CY14" s="97"/>
      <c r="CZ14" s="97"/>
      <c r="DA14" s="97"/>
    </row>
    <row r="15" spans="1:156 16384:16384" s="91" customFormat="1">
      <c r="BH15" s="97"/>
      <c r="BI15" s="97"/>
      <c r="BJ15" s="97"/>
      <c r="BK15" s="97"/>
      <c r="BL15" s="97"/>
      <c r="BM15" s="97"/>
      <c r="BN15" s="97"/>
      <c r="BO15" s="97"/>
      <c r="BP15" s="97"/>
      <c r="BQ15" s="97"/>
      <c r="BR15" s="97"/>
      <c r="BS15" s="97"/>
      <c r="BT15" s="97"/>
      <c r="BU15" s="97"/>
      <c r="BX15" s="97"/>
      <c r="BY15" s="97"/>
      <c r="BZ15" s="97"/>
      <c r="CA15" s="97"/>
      <c r="CB15" s="97"/>
      <c r="CC15" s="97"/>
      <c r="CD15" s="97"/>
      <c r="CE15" s="97"/>
      <c r="CF15" s="97"/>
      <c r="CG15" s="97"/>
      <c r="CH15" s="97"/>
      <c r="CI15" s="97"/>
      <c r="CJ15" s="97"/>
      <c r="CK15" s="97"/>
      <c r="CN15" s="97"/>
      <c r="CO15" s="97"/>
      <c r="CP15" s="97"/>
      <c r="CQ15" s="97"/>
      <c r="CR15" s="97"/>
      <c r="CS15" s="97"/>
      <c r="CT15" s="97"/>
      <c r="CU15" s="97"/>
      <c r="CV15" s="97"/>
      <c r="CW15" s="97"/>
      <c r="CX15" s="97"/>
      <c r="CY15" s="97"/>
      <c r="CZ15" s="97"/>
      <c r="DA15" s="97"/>
    </row>
    <row r="16" spans="1:156 16384:16384" s="91" customFormat="1">
      <c r="BH16" s="97"/>
      <c r="BI16" s="97"/>
      <c r="BJ16" s="97"/>
      <c r="BK16" s="97"/>
      <c r="BL16" s="97"/>
      <c r="BM16" s="97"/>
      <c r="BN16" s="97"/>
      <c r="BO16" s="97"/>
      <c r="BP16" s="97"/>
      <c r="BQ16" s="97"/>
      <c r="BR16" s="97"/>
      <c r="BS16" s="97"/>
      <c r="BT16" s="97"/>
      <c r="BU16" s="97"/>
      <c r="BX16" s="97"/>
      <c r="BY16" s="97"/>
      <c r="BZ16" s="97"/>
      <c r="CA16" s="97"/>
      <c r="CB16" s="97"/>
      <c r="CC16" s="97"/>
      <c r="CD16" s="97"/>
      <c r="CE16" s="97"/>
      <c r="CF16" s="97"/>
      <c r="CG16" s="97"/>
      <c r="CH16" s="97"/>
      <c r="CI16" s="97"/>
      <c r="CJ16" s="97"/>
      <c r="CK16" s="97"/>
      <c r="CN16" s="97"/>
      <c r="CO16" s="97"/>
      <c r="CP16" s="97"/>
      <c r="CQ16" s="97"/>
      <c r="CR16" s="97"/>
      <c r="CS16" s="97"/>
      <c r="CT16" s="97"/>
      <c r="CU16" s="97"/>
      <c r="CV16" s="97"/>
      <c r="CW16" s="97"/>
      <c r="CX16" s="97"/>
      <c r="CY16" s="97"/>
      <c r="CZ16" s="97"/>
      <c r="DA16" s="97"/>
    </row>
    <row r="17" spans="60:105" s="91" customFormat="1">
      <c r="BH17" s="97"/>
      <c r="BI17" s="97"/>
      <c r="BJ17" s="97"/>
      <c r="BK17" s="97"/>
      <c r="BL17" s="97"/>
      <c r="BM17" s="97"/>
      <c r="BN17" s="97"/>
      <c r="BO17" s="97"/>
      <c r="BP17" s="97"/>
      <c r="BQ17" s="97"/>
      <c r="BR17" s="97"/>
      <c r="BS17" s="97"/>
      <c r="BT17" s="97"/>
      <c r="BU17" s="97"/>
      <c r="BX17" s="97"/>
      <c r="BY17" s="97"/>
      <c r="BZ17" s="97"/>
      <c r="CA17" s="97"/>
      <c r="CB17" s="97"/>
      <c r="CC17" s="97"/>
      <c r="CD17" s="97"/>
      <c r="CE17" s="97"/>
      <c r="CF17" s="97"/>
      <c r="CG17" s="97"/>
      <c r="CH17" s="97"/>
      <c r="CI17" s="97"/>
      <c r="CJ17" s="97"/>
      <c r="CK17" s="97"/>
      <c r="CN17" s="97"/>
      <c r="CO17" s="97"/>
      <c r="CP17" s="97"/>
      <c r="CQ17" s="97"/>
      <c r="CR17" s="97"/>
      <c r="CS17" s="97"/>
      <c r="CT17" s="97"/>
      <c r="CU17" s="97"/>
      <c r="CV17" s="97"/>
      <c r="CW17" s="97"/>
      <c r="CX17" s="97"/>
      <c r="CY17" s="97"/>
      <c r="CZ17" s="97"/>
      <c r="DA17" s="97"/>
    </row>
    <row r="18" spans="60:105" s="91" customFormat="1">
      <c r="BH18" s="97"/>
      <c r="BI18" s="97"/>
      <c r="BJ18" s="97"/>
      <c r="BK18" s="97"/>
      <c r="BL18" s="97"/>
      <c r="BM18" s="97"/>
      <c r="BN18" s="97"/>
      <c r="BO18" s="97"/>
      <c r="BP18" s="97"/>
      <c r="BQ18" s="97"/>
      <c r="BR18" s="97"/>
      <c r="BS18" s="207"/>
      <c r="BT18" s="97"/>
      <c r="BU18" s="97"/>
      <c r="BX18" s="97"/>
      <c r="BY18" s="97"/>
      <c r="BZ18" s="97"/>
      <c r="CA18" s="97"/>
      <c r="CB18" s="97"/>
      <c r="CC18" s="97"/>
      <c r="CD18" s="97"/>
      <c r="CE18" s="97"/>
      <c r="CF18" s="97"/>
      <c r="CG18" s="97"/>
      <c r="CH18" s="97"/>
      <c r="CI18" s="97"/>
      <c r="CJ18" s="97"/>
      <c r="CK18" s="97"/>
      <c r="CN18" s="97"/>
      <c r="CO18" s="97"/>
      <c r="CP18" s="97"/>
      <c r="CQ18" s="97"/>
      <c r="CR18" s="97"/>
      <c r="CS18" s="97"/>
      <c r="CT18" s="97"/>
      <c r="CU18" s="97"/>
      <c r="CV18" s="97"/>
      <c r="CW18" s="97"/>
      <c r="CX18" s="97"/>
      <c r="CY18" s="97"/>
      <c r="CZ18" s="97"/>
      <c r="DA18" s="97"/>
    </row>
    <row r="19" spans="60:105" s="91" customFormat="1">
      <c r="BH19" s="97"/>
      <c r="BI19" s="97"/>
      <c r="BJ19" s="97"/>
      <c r="BK19" s="97"/>
      <c r="BL19" s="97"/>
      <c r="BM19" s="97"/>
      <c r="BN19" s="97"/>
      <c r="BO19" s="97"/>
      <c r="BP19" s="97"/>
      <c r="BQ19" s="97"/>
      <c r="BR19" s="97"/>
      <c r="BS19" s="207"/>
      <c r="BT19" s="97"/>
      <c r="BU19" s="97"/>
      <c r="BX19" s="97"/>
      <c r="BY19" s="97"/>
      <c r="BZ19" s="97"/>
      <c r="CA19" s="97"/>
      <c r="CB19" s="97"/>
      <c r="CC19" s="97"/>
      <c r="CD19" s="97"/>
      <c r="CE19" s="97"/>
      <c r="CF19" s="97"/>
      <c r="CG19" s="97"/>
      <c r="CH19" s="97"/>
      <c r="CI19" s="97"/>
      <c r="CJ19" s="97"/>
      <c r="CK19" s="97"/>
      <c r="CN19" s="97"/>
      <c r="CO19" s="97"/>
      <c r="CP19" s="97"/>
      <c r="CQ19" s="97"/>
      <c r="CR19" s="97"/>
      <c r="CS19" s="97"/>
      <c r="CT19" s="97"/>
      <c r="CU19" s="97"/>
      <c r="CV19" s="97"/>
      <c r="CW19" s="97"/>
      <c r="CX19" s="97"/>
      <c r="CY19" s="97"/>
      <c r="CZ19" s="97"/>
      <c r="DA19" s="97"/>
    </row>
    <row r="20" spans="60:105" s="91" customFormat="1">
      <c r="BH20" s="97"/>
      <c r="BI20" s="97"/>
      <c r="BJ20" s="97"/>
      <c r="BK20" s="97"/>
      <c r="BL20" s="97"/>
      <c r="BM20" s="97"/>
      <c r="BN20" s="97"/>
      <c r="BO20" s="97"/>
      <c r="BP20" s="97"/>
      <c r="BQ20" s="97"/>
      <c r="BR20" s="97"/>
      <c r="BS20" s="207"/>
      <c r="BT20" s="97"/>
      <c r="BU20" s="97"/>
      <c r="BX20" s="97"/>
      <c r="BY20" s="97"/>
      <c r="BZ20" s="97"/>
      <c r="CA20" s="97"/>
      <c r="CB20" s="97"/>
      <c r="CC20" s="97"/>
      <c r="CD20" s="97"/>
      <c r="CE20" s="97"/>
      <c r="CF20" s="97"/>
      <c r="CG20" s="97"/>
      <c r="CH20" s="97"/>
      <c r="CI20" s="97"/>
      <c r="CJ20" s="97"/>
      <c r="CK20" s="97"/>
      <c r="CN20" s="97"/>
      <c r="CO20" s="97"/>
      <c r="CP20" s="97"/>
      <c r="CQ20" s="97"/>
      <c r="CR20" s="97"/>
      <c r="CS20" s="97"/>
      <c r="CT20" s="97"/>
      <c r="CU20" s="97"/>
      <c r="CV20" s="97"/>
      <c r="CW20" s="97"/>
      <c r="CX20" s="97"/>
      <c r="CY20" s="97"/>
      <c r="CZ20" s="97"/>
      <c r="DA20" s="97"/>
    </row>
    <row r="21" spans="60:105" s="91" customFormat="1">
      <c r="BH21" s="97"/>
      <c r="BI21" s="97"/>
      <c r="BJ21" s="97"/>
      <c r="BK21" s="97"/>
      <c r="BL21" s="97"/>
      <c r="BM21" s="97"/>
      <c r="BN21" s="97"/>
      <c r="BO21" s="97"/>
      <c r="BP21" s="97"/>
      <c r="BQ21" s="97"/>
      <c r="BR21" s="97"/>
      <c r="BS21" s="207"/>
      <c r="BT21" s="97"/>
      <c r="BU21" s="97"/>
      <c r="BX21" s="97"/>
      <c r="BY21" s="97"/>
      <c r="BZ21" s="97"/>
      <c r="CA21" s="97"/>
      <c r="CB21" s="97"/>
      <c r="CC21" s="97"/>
      <c r="CD21" s="97"/>
      <c r="CE21" s="97"/>
      <c r="CF21" s="97"/>
      <c r="CG21" s="97"/>
      <c r="CH21" s="97"/>
      <c r="CI21" s="97"/>
      <c r="CJ21" s="97"/>
      <c r="CK21" s="97"/>
      <c r="CN21" s="97"/>
      <c r="CO21" s="97"/>
      <c r="CP21" s="97"/>
      <c r="CQ21" s="97"/>
      <c r="CR21" s="97"/>
      <c r="CS21" s="97"/>
      <c r="CT21" s="97"/>
      <c r="CU21" s="97"/>
      <c r="CV21" s="97"/>
      <c r="CW21" s="97"/>
      <c r="CX21" s="97"/>
      <c r="CY21" s="97"/>
      <c r="CZ21" s="97"/>
      <c r="DA21" s="97"/>
    </row>
    <row r="22" spans="60:105" s="91" customFormat="1">
      <c r="BH22" s="97"/>
      <c r="BI22" s="97"/>
      <c r="BJ22" s="97"/>
      <c r="BK22" s="97"/>
      <c r="BL22" s="97"/>
      <c r="BM22" s="97"/>
      <c r="BN22" s="97"/>
      <c r="BO22" s="97"/>
      <c r="BP22" s="97"/>
      <c r="BQ22" s="97"/>
      <c r="BR22" s="97"/>
      <c r="BS22" s="207"/>
      <c r="BT22" s="97"/>
      <c r="BU22" s="97"/>
      <c r="BX22" s="97"/>
      <c r="BY22" s="97"/>
      <c r="BZ22" s="97"/>
      <c r="CA22" s="97"/>
      <c r="CB22" s="97"/>
      <c r="CC22" s="97"/>
      <c r="CD22" s="97"/>
      <c r="CE22" s="97"/>
      <c r="CF22" s="97"/>
      <c r="CG22" s="97"/>
      <c r="CH22" s="97"/>
      <c r="CI22" s="97"/>
      <c r="CJ22" s="97"/>
      <c r="CK22" s="97"/>
      <c r="CN22" s="97"/>
      <c r="CO22" s="97"/>
      <c r="CP22" s="97"/>
      <c r="CQ22" s="97"/>
      <c r="CR22" s="97"/>
      <c r="CS22" s="97"/>
      <c r="CT22" s="97"/>
      <c r="CU22" s="97"/>
      <c r="CV22" s="97"/>
      <c r="CW22" s="97"/>
      <c r="CX22" s="97"/>
      <c r="CY22" s="97"/>
      <c r="CZ22" s="97"/>
      <c r="DA22" s="97"/>
    </row>
    <row r="23" spans="60:105" s="91" customFormat="1">
      <c r="BH23" s="97"/>
      <c r="BI23" s="97"/>
      <c r="BJ23" s="97"/>
      <c r="BK23" s="97"/>
      <c r="BL23" s="97"/>
      <c r="BM23" s="97"/>
      <c r="BN23" s="97"/>
      <c r="BO23" s="97"/>
      <c r="BP23" s="97"/>
      <c r="BQ23" s="97"/>
      <c r="BR23" s="97"/>
      <c r="BS23" s="207"/>
      <c r="BT23" s="97"/>
      <c r="BU23" s="97"/>
      <c r="BX23" s="97"/>
      <c r="BY23" s="97"/>
      <c r="BZ23" s="97"/>
      <c r="CA23" s="97"/>
      <c r="CB23" s="97"/>
      <c r="CC23" s="97"/>
      <c r="CD23" s="97"/>
      <c r="CE23" s="97"/>
      <c r="CF23" s="97"/>
      <c r="CG23" s="97"/>
      <c r="CH23" s="97"/>
      <c r="CI23" s="97"/>
      <c r="CJ23" s="97"/>
      <c r="CK23" s="97"/>
      <c r="CN23" s="97"/>
      <c r="CO23" s="97"/>
      <c r="CP23" s="97"/>
      <c r="CQ23" s="97"/>
      <c r="CR23" s="97"/>
      <c r="CS23" s="97"/>
      <c r="CT23" s="97"/>
      <c r="CU23" s="97"/>
      <c r="CV23" s="97"/>
      <c r="CW23" s="97"/>
      <c r="CX23" s="97"/>
      <c r="CY23" s="97"/>
      <c r="CZ23" s="97"/>
      <c r="DA23" s="97"/>
    </row>
    <row r="24" spans="60:105" s="91" customFormat="1">
      <c r="BH24" s="97"/>
      <c r="BI24" s="97"/>
      <c r="BJ24" s="97"/>
      <c r="BK24" s="97"/>
      <c r="BL24" s="97"/>
      <c r="BM24" s="97"/>
      <c r="BN24" s="97"/>
      <c r="BO24" s="97"/>
      <c r="BP24" s="97"/>
      <c r="BQ24" s="97"/>
      <c r="BR24" s="97"/>
      <c r="BS24" s="207"/>
      <c r="BT24" s="97"/>
      <c r="BU24" s="97"/>
      <c r="BX24" s="97"/>
      <c r="BY24" s="97"/>
      <c r="BZ24" s="97"/>
      <c r="CA24" s="97"/>
      <c r="CB24" s="97"/>
      <c r="CC24" s="97"/>
      <c r="CD24" s="97"/>
      <c r="CE24" s="97"/>
      <c r="CF24" s="97"/>
      <c r="CG24" s="97"/>
      <c r="CH24" s="97"/>
      <c r="CI24" s="97"/>
      <c r="CJ24" s="97"/>
      <c r="CK24" s="97"/>
      <c r="CN24" s="97"/>
      <c r="CO24" s="97"/>
      <c r="CP24" s="97"/>
      <c r="CQ24" s="97"/>
      <c r="CR24" s="97"/>
      <c r="CS24" s="97"/>
      <c r="CT24" s="97"/>
      <c r="CU24" s="97"/>
      <c r="CV24" s="97"/>
      <c r="CW24" s="97"/>
      <c r="CX24" s="97"/>
      <c r="CY24" s="97"/>
      <c r="CZ24" s="97"/>
      <c r="DA24" s="97"/>
    </row>
    <row r="25" spans="60:105" s="91" customFormat="1">
      <c r="BH25" s="97"/>
      <c r="BI25" s="97"/>
      <c r="BJ25" s="97"/>
      <c r="BK25" s="97"/>
      <c r="BL25" s="97"/>
      <c r="BM25" s="97"/>
      <c r="BN25" s="97"/>
      <c r="BO25" s="97"/>
      <c r="BP25" s="97"/>
      <c r="BQ25" s="97"/>
      <c r="BR25" s="97"/>
      <c r="BS25" s="97"/>
      <c r="BT25" s="97"/>
      <c r="BU25" s="97"/>
      <c r="BX25" s="97"/>
      <c r="BY25" s="97"/>
      <c r="BZ25" s="97"/>
      <c r="CA25" s="97"/>
      <c r="CB25" s="97"/>
      <c r="CC25" s="97"/>
      <c r="CD25" s="97"/>
      <c r="CE25" s="97"/>
      <c r="CF25" s="97"/>
      <c r="CG25" s="97"/>
      <c r="CH25" s="97"/>
      <c r="CI25" s="97"/>
      <c r="CJ25" s="97"/>
      <c r="CK25" s="97"/>
      <c r="CN25" s="97"/>
      <c r="CO25" s="97"/>
      <c r="CP25" s="97"/>
      <c r="CQ25" s="97"/>
      <c r="CR25" s="97"/>
      <c r="CS25" s="97"/>
      <c r="CT25" s="97"/>
      <c r="CU25" s="97"/>
      <c r="CV25" s="97"/>
      <c r="CW25" s="97"/>
      <c r="CX25" s="97"/>
      <c r="CY25" s="97"/>
      <c r="CZ25" s="97"/>
      <c r="DA25" s="97"/>
    </row>
    <row r="26" spans="60:105" s="91" customFormat="1">
      <c r="BH26" s="97"/>
      <c r="BI26" s="97"/>
      <c r="BJ26" s="97"/>
      <c r="BK26" s="97"/>
      <c r="BL26" s="97"/>
      <c r="BM26" s="97"/>
      <c r="BN26" s="97"/>
      <c r="BO26" s="97"/>
      <c r="BP26" s="97"/>
      <c r="BQ26" s="97"/>
      <c r="BR26" s="97"/>
      <c r="BS26" s="97"/>
      <c r="BT26" s="97"/>
      <c r="BU26" s="97"/>
      <c r="BX26" s="97"/>
      <c r="BY26" s="97"/>
      <c r="BZ26" s="97"/>
      <c r="CA26" s="97"/>
      <c r="CB26" s="97"/>
      <c r="CC26" s="97"/>
      <c r="CD26" s="97"/>
      <c r="CE26" s="97"/>
      <c r="CF26" s="97"/>
      <c r="CG26" s="97"/>
      <c r="CH26" s="97"/>
      <c r="CI26" s="97"/>
      <c r="CJ26" s="97"/>
      <c r="CK26" s="97"/>
      <c r="CN26" s="97"/>
      <c r="CO26" s="97"/>
      <c r="CP26" s="97"/>
      <c r="CQ26" s="97"/>
      <c r="CR26" s="97"/>
      <c r="CS26" s="97"/>
      <c r="CT26" s="97"/>
      <c r="CU26" s="97"/>
      <c r="CV26" s="97"/>
      <c r="CW26" s="97"/>
      <c r="CX26" s="97"/>
      <c r="CY26" s="97"/>
      <c r="CZ26" s="97"/>
      <c r="DA26" s="97"/>
    </row>
    <row r="27" spans="60:105" s="91" customFormat="1">
      <c r="BH27" s="97"/>
      <c r="BI27" s="97"/>
      <c r="BJ27" s="97"/>
      <c r="BK27" s="97"/>
      <c r="BL27" s="97"/>
      <c r="BM27" s="97"/>
      <c r="BN27" s="97"/>
      <c r="BO27" s="97"/>
      <c r="BP27" s="97"/>
      <c r="BQ27" s="97"/>
      <c r="BR27" s="97"/>
      <c r="BS27" s="97"/>
      <c r="BT27" s="97"/>
      <c r="BU27" s="97"/>
      <c r="BX27" s="97"/>
      <c r="BY27" s="97"/>
      <c r="BZ27" s="97"/>
      <c r="CA27" s="97"/>
      <c r="CB27" s="97"/>
      <c r="CC27" s="97"/>
      <c r="CD27" s="97"/>
      <c r="CE27" s="97"/>
      <c r="CF27" s="97"/>
      <c r="CG27" s="97"/>
      <c r="CH27" s="97"/>
      <c r="CI27" s="97"/>
      <c r="CJ27" s="97"/>
      <c r="CK27" s="97"/>
      <c r="CN27" s="97"/>
      <c r="CO27" s="97"/>
      <c r="CP27" s="97"/>
      <c r="CQ27" s="97"/>
      <c r="CR27" s="97"/>
      <c r="CS27" s="97"/>
      <c r="CT27" s="97"/>
      <c r="CU27" s="97"/>
      <c r="CV27" s="97"/>
      <c r="CW27" s="97"/>
      <c r="CX27" s="97"/>
      <c r="CY27" s="97"/>
      <c r="CZ27" s="97"/>
      <c r="DA27" s="97"/>
    </row>
    <row r="28" spans="60:105" s="91" customFormat="1">
      <c r="BH28" s="97"/>
      <c r="BI28" s="97"/>
      <c r="BJ28" s="97"/>
      <c r="BK28" s="97"/>
      <c r="BL28" s="97"/>
      <c r="BM28" s="97"/>
      <c r="BN28" s="97"/>
      <c r="BO28" s="97"/>
      <c r="BP28" s="97"/>
      <c r="BQ28" s="97"/>
      <c r="BR28" s="97"/>
      <c r="BS28" s="97"/>
      <c r="BT28" s="97"/>
      <c r="BU28" s="97"/>
      <c r="BX28" s="97"/>
      <c r="BY28" s="97"/>
      <c r="BZ28" s="97"/>
      <c r="CA28" s="97"/>
      <c r="CB28" s="97"/>
      <c r="CC28" s="97"/>
      <c r="CD28" s="97"/>
      <c r="CE28" s="97"/>
      <c r="CF28" s="97"/>
      <c r="CG28" s="97"/>
      <c r="CH28" s="97"/>
      <c r="CI28" s="97"/>
      <c r="CJ28" s="97"/>
      <c r="CK28" s="97"/>
      <c r="CN28" s="97"/>
      <c r="CO28" s="97"/>
      <c r="CP28" s="97"/>
      <c r="CQ28" s="97"/>
      <c r="CR28" s="97"/>
      <c r="CS28" s="97"/>
      <c r="CT28" s="97"/>
      <c r="CU28" s="97"/>
      <c r="CV28" s="97"/>
      <c r="CW28" s="97"/>
      <c r="CX28" s="97"/>
      <c r="CY28" s="97"/>
      <c r="CZ28" s="97"/>
      <c r="DA28" s="97"/>
    </row>
    <row r="29" spans="60:105" s="91" customFormat="1">
      <c r="BH29" s="97"/>
      <c r="BI29" s="97"/>
      <c r="BJ29" s="97"/>
      <c r="BK29" s="97"/>
      <c r="BL29" s="97"/>
      <c r="BM29" s="97"/>
      <c r="BN29" s="97"/>
      <c r="BO29" s="97"/>
      <c r="BP29" s="97"/>
      <c r="BQ29" s="97"/>
      <c r="BR29" s="97"/>
      <c r="BS29" s="97"/>
      <c r="BT29" s="97"/>
      <c r="BU29" s="97"/>
      <c r="BX29" s="97"/>
      <c r="BY29" s="97"/>
      <c r="BZ29" s="97"/>
      <c r="CA29" s="97"/>
      <c r="CB29" s="97"/>
      <c r="CC29" s="97"/>
      <c r="CD29" s="97"/>
      <c r="CE29" s="97"/>
      <c r="CF29" s="97"/>
      <c r="CG29" s="97"/>
      <c r="CH29" s="97"/>
      <c r="CI29" s="97"/>
      <c r="CJ29" s="97"/>
      <c r="CK29" s="97"/>
      <c r="CN29" s="97"/>
      <c r="CO29" s="97"/>
      <c r="CP29" s="97"/>
      <c r="CQ29" s="97"/>
      <c r="CR29" s="97"/>
      <c r="CS29" s="97"/>
      <c r="CT29" s="97"/>
      <c r="CU29" s="97"/>
      <c r="CV29" s="97"/>
      <c r="CW29" s="97"/>
      <c r="CX29" s="97"/>
      <c r="CY29" s="97"/>
      <c r="CZ29" s="97"/>
      <c r="DA29" s="97"/>
    </row>
    <row r="30" spans="60:105" s="91" customFormat="1">
      <c r="BH30" s="97"/>
      <c r="BI30" s="97"/>
      <c r="BJ30" s="97"/>
      <c r="BK30" s="97"/>
      <c r="BL30" s="97"/>
      <c r="BM30" s="97"/>
      <c r="BN30" s="97"/>
      <c r="BO30" s="97"/>
      <c r="BP30" s="97"/>
      <c r="BQ30" s="97"/>
      <c r="BR30" s="97"/>
      <c r="BS30" s="97"/>
      <c r="BT30" s="97"/>
      <c r="BU30" s="97"/>
      <c r="BX30" s="97"/>
      <c r="BY30" s="97"/>
      <c r="BZ30" s="97"/>
      <c r="CA30" s="97"/>
      <c r="CB30" s="97"/>
      <c r="CC30" s="97"/>
      <c r="CD30" s="97"/>
      <c r="CE30" s="97"/>
      <c r="CF30" s="97"/>
      <c r="CG30" s="97"/>
      <c r="CH30" s="97"/>
      <c r="CI30" s="97"/>
      <c r="CJ30" s="97"/>
      <c r="CK30" s="97"/>
      <c r="CN30" s="97"/>
      <c r="CO30" s="97"/>
      <c r="CP30" s="97"/>
      <c r="CQ30" s="97"/>
      <c r="CR30" s="97"/>
      <c r="CS30" s="97"/>
      <c r="CT30" s="97"/>
      <c r="CU30" s="97"/>
      <c r="CV30" s="97"/>
      <c r="CW30" s="97"/>
      <c r="CX30" s="97"/>
      <c r="CY30" s="97"/>
      <c r="CZ30" s="97"/>
      <c r="DA30" s="97"/>
    </row>
    <row r="31" spans="60:105" s="91" customFormat="1">
      <c r="BH31" s="97"/>
      <c r="BI31" s="97"/>
      <c r="BJ31" s="97"/>
      <c r="BK31" s="97"/>
      <c r="BL31" s="97"/>
      <c r="BM31" s="97"/>
      <c r="BN31" s="97"/>
      <c r="BO31" s="97"/>
      <c r="BP31" s="97"/>
      <c r="BQ31" s="97"/>
      <c r="BR31" s="97"/>
      <c r="BS31" s="97"/>
      <c r="BT31" s="97"/>
      <c r="BU31" s="97"/>
      <c r="BX31" s="97"/>
      <c r="BY31" s="97"/>
      <c r="BZ31" s="97"/>
      <c r="CA31" s="97"/>
      <c r="CB31" s="97"/>
      <c r="CC31" s="97"/>
      <c r="CD31" s="97"/>
      <c r="CE31" s="97"/>
      <c r="CF31" s="97"/>
      <c r="CG31" s="97"/>
      <c r="CH31" s="97"/>
      <c r="CI31" s="97"/>
      <c r="CJ31" s="97"/>
      <c r="CK31" s="97"/>
      <c r="CN31" s="97"/>
      <c r="CO31" s="97"/>
      <c r="CP31" s="97"/>
      <c r="CQ31" s="97"/>
      <c r="CR31" s="97"/>
      <c r="CS31" s="97"/>
      <c r="CT31" s="97"/>
      <c r="CU31" s="97"/>
      <c r="CV31" s="97"/>
      <c r="CW31" s="97"/>
      <c r="CX31" s="97"/>
      <c r="CY31" s="97"/>
      <c r="CZ31" s="97"/>
      <c r="DA31" s="97"/>
    </row>
    <row r="32" spans="60:105" s="91" customFormat="1">
      <c r="BH32" s="97"/>
      <c r="BI32" s="97"/>
      <c r="BJ32" s="97"/>
      <c r="BK32" s="97"/>
      <c r="BL32" s="97"/>
      <c r="BM32" s="97"/>
      <c r="BN32" s="97"/>
      <c r="BO32" s="97"/>
      <c r="BP32" s="97"/>
      <c r="BQ32" s="97"/>
      <c r="BR32" s="97"/>
      <c r="BS32" s="97"/>
      <c r="BT32" s="97"/>
      <c r="BU32" s="97"/>
      <c r="BX32" s="97"/>
      <c r="BY32" s="97"/>
      <c r="BZ32" s="97"/>
      <c r="CA32" s="97"/>
      <c r="CB32" s="97"/>
      <c r="CC32" s="97"/>
      <c r="CD32" s="97"/>
      <c r="CE32" s="97"/>
      <c r="CF32" s="97"/>
      <c r="CG32" s="97"/>
      <c r="CH32" s="97"/>
      <c r="CI32" s="97"/>
      <c r="CJ32" s="97"/>
      <c r="CK32" s="97"/>
      <c r="CN32" s="97"/>
      <c r="CO32" s="97"/>
      <c r="CP32" s="97"/>
      <c r="CQ32" s="97"/>
      <c r="CR32" s="97"/>
      <c r="CS32" s="97"/>
      <c r="CT32" s="97"/>
      <c r="CU32" s="97"/>
      <c r="CV32" s="97"/>
      <c r="CW32" s="97"/>
      <c r="CX32" s="97"/>
      <c r="CY32" s="97"/>
      <c r="CZ32" s="97"/>
      <c r="DA32" s="97"/>
    </row>
    <row r="33" spans="2:155" s="91" customFormat="1">
      <c r="BH33" s="97"/>
      <c r="BI33" s="97"/>
      <c r="BJ33" s="97"/>
      <c r="BK33" s="97"/>
      <c r="BL33" s="97"/>
      <c r="BM33" s="97"/>
      <c r="BN33" s="97"/>
      <c r="BO33" s="97"/>
      <c r="BP33" s="97"/>
      <c r="BQ33" s="97"/>
      <c r="BR33" s="97"/>
      <c r="BS33" s="97"/>
      <c r="BT33" s="97"/>
      <c r="BU33" s="97"/>
      <c r="BX33" s="97"/>
      <c r="BY33" s="97"/>
      <c r="BZ33" s="97"/>
      <c r="CA33" s="97"/>
      <c r="CB33" s="97"/>
      <c r="CC33" s="97"/>
      <c r="CD33" s="97"/>
      <c r="CE33" s="97"/>
      <c r="CF33" s="97"/>
      <c r="CG33" s="97"/>
      <c r="CH33" s="97"/>
      <c r="CI33" s="97"/>
      <c r="CJ33" s="97"/>
      <c r="CK33" s="97"/>
      <c r="CN33" s="97"/>
      <c r="CO33" s="97"/>
      <c r="CP33" s="97"/>
      <c r="CQ33" s="97"/>
      <c r="CR33" s="97"/>
      <c r="CS33" s="97"/>
      <c r="CT33" s="97"/>
      <c r="CU33" s="97"/>
      <c r="CV33" s="97"/>
      <c r="CW33" s="97"/>
      <c r="CX33" s="97"/>
      <c r="CY33" s="97"/>
      <c r="CZ33" s="97"/>
      <c r="DA33" s="97"/>
    </row>
    <row r="34" spans="2:155" s="91" customFormat="1">
      <c r="BH34" s="97"/>
      <c r="BI34" s="97"/>
      <c r="BJ34" s="97"/>
      <c r="BK34" s="97"/>
      <c r="BL34" s="97"/>
      <c r="BM34" s="97"/>
      <c r="BN34" s="97"/>
      <c r="BO34" s="97"/>
      <c r="BP34" s="97"/>
      <c r="BQ34" s="97"/>
      <c r="BR34" s="97"/>
      <c r="BS34" s="97"/>
      <c r="BT34" s="97"/>
      <c r="BU34" s="97"/>
      <c r="BX34" s="97"/>
      <c r="BY34" s="97"/>
      <c r="BZ34" s="97"/>
      <c r="CA34" s="97"/>
      <c r="CB34" s="97"/>
      <c r="CC34" s="97"/>
      <c r="CD34" s="97"/>
      <c r="CE34" s="97"/>
      <c r="CF34" s="97"/>
      <c r="CG34" s="97"/>
      <c r="CH34" s="97"/>
      <c r="CI34" s="97"/>
      <c r="CJ34" s="97"/>
      <c r="CK34" s="97"/>
      <c r="CN34" s="97"/>
      <c r="CO34" s="97"/>
      <c r="CP34" s="97"/>
      <c r="CQ34" s="97"/>
      <c r="CR34" s="97"/>
      <c r="CS34" s="97"/>
      <c r="CT34" s="97"/>
      <c r="CU34" s="97"/>
      <c r="CV34" s="97"/>
      <c r="CW34" s="97"/>
      <c r="CX34" s="97"/>
      <c r="CY34" s="97"/>
      <c r="CZ34" s="97"/>
      <c r="DA34" s="97"/>
    </row>
    <row r="35" spans="2:155" s="91" customFormat="1">
      <c r="B35" s="98" t="s">
        <v>38</v>
      </c>
      <c r="C35" s="96">
        <v>0</v>
      </c>
      <c r="D35" s="96">
        <f t="shared" ref="D35:AQ35" si="6">C35+C8-D36</f>
        <v>13.0000000000014</v>
      </c>
      <c r="E35" s="96">
        <f t="shared" si="6"/>
        <v>17.000000000000512</v>
      </c>
      <c r="F35" s="96">
        <f t="shared" si="6"/>
        <v>28.000000000001211</v>
      </c>
      <c r="G35" s="96">
        <f t="shared" si="6"/>
        <v>62.000000000002814</v>
      </c>
      <c r="H35" s="96">
        <f t="shared" si="6"/>
        <v>92.000000000000014</v>
      </c>
      <c r="I35" s="96">
        <f t="shared" si="6"/>
        <v>139.99999999999801</v>
      </c>
      <c r="J35" s="96">
        <f t="shared" si="6"/>
        <v>182.99999999999372</v>
      </c>
      <c r="K35" s="96">
        <f t="shared" si="6"/>
        <v>249.99999999999721</v>
      </c>
      <c r="L35" s="96">
        <f t="shared" si="6"/>
        <v>298.00000000001069</v>
      </c>
      <c r="M35" s="96">
        <f t="shared" si="6"/>
        <v>358.99999999999039</v>
      </c>
      <c r="N35" s="96">
        <f t="shared" si="6"/>
        <v>436.00000000000188</v>
      </c>
      <c r="O35" s="96">
        <f t="shared" si="6"/>
        <v>436.00000000000188</v>
      </c>
      <c r="P35" s="96">
        <f t="shared" si="6"/>
        <v>777.99999999999295</v>
      </c>
      <c r="Q35" s="96">
        <f t="shared" si="6"/>
        <v>1107.0000000000437</v>
      </c>
      <c r="R35" s="96">
        <f t="shared" si="6"/>
        <v>1104.0000000000073</v>
      </c>
      <c r="S35" s="96">
        <f t="shared" si="6"/>
        <v>1500.0000000000157</v>
      </c>
      <c r="T35" s="96">
        <f t="shared" si="6"/>
        <v>1874.999999999972</v>
      </c>
      <c r="U35" s="96">
        <f t="shared" si="6"/>
        <v>2526.9999999999445</v>
      </c>
      <c r="V35" s="96">
        <f t="shared" si="6"/>
        <v>2552.9999999999</v>
      </c>
      <c r="W35" s="96">
        <f t="shared" si="6"/>
        <v>3807.9999999999941</v>
      </c>
      <c r="X35" s="96">
        <f t="shared" si="6"/>
        <v>4794.0000000000109</v>
      </c>
      <c r="Y35" s="96">
        <f t="shared" si="6"/>
        <v>5420.0000000000155</v>
      </c>
      <c r="Z35" s="96">
        <f t="shared" si="6"/>
        <v>6344.0000000000509</v>
      </c>
      <c r="AA35" s="96">
        <f t="shared" si="6"/>
        <v>7705.0000000000391</v>
      </c>
      <c r="AB35" s="96">
        <f t="shared" si="6"/>
        <v>9180.9999999999891</v>
      </c>
      <c r="AC35" s="96">
        <f t="shared" si="6"/>
        <v>11010.999999999969</v>
      </c>
      <c r="AD35" s="96">
        <f t="shared" si="6"/>
        <v>13602.000000000005</v>
      </c>
      <c r="AE35" s="96">
        <f t="shared" si="6"/>
        <v>16168.000000000033</v>
      </c>
      <c r="AF35" s="96">
        <f t="shared" si="6"/>
        <v>18228.999999999916</v>
      </c>
      <c r="AG35" s="96">
        <f t="shared" si="6"/>
        <v>20492.999999999978</v>
      </c>
      <c r="AH35" s="96">
        <f t="shared" si="6"/>
        <v>22838.999999999905</v>
      </c>
      <c r="AI35" s="96">
        <f t="shared" si="6"/>
        <v>27149.000000000193</v>
      </c>
      <c r="AJ35" s="96">
        <f t="shared" si="6"/>
        <v>30158.999999999942</v>
      </c>
      <c r="AK35" s="96">
        <f t="shared" si="6"/>
        <v>33622.000000000131</v>
      </c>
      <c r="AL35" s="96">
        <f t="shared" si="6"/>
        <v>36735.999999999927</v>
      </c>
      <c r="AM35" s="96">
        <f t="shared" si="6"/>
        <v>41710.000000000095</v>
      </c>
      <c r="AN35" s="96">
        <f t="shared" si="6"/>
        <v>44114.999999999782</v>
      </c>
      <c r="AO35" s="96">
        <f t="shared" si="6"/>
        <v>46308.999999999854</v>
      </c>
      <c r="AP35" s="96">
        <f t="shared" si="6"/>
        <v>49662.000000000255</v>
      </c>
      <c r="AQ35" s="96">
        <f t="shared" si="6"/>
        <v>51127.000000000247</v>
      </c>
      <c r="AR35" s="96">
        <f t="shared" ref="AR35:BE35" si="7">AQ35+AQ8-AR36</f>
        <v>57292.999999999789</v>
      </c>
      <c r="AS35" s="96">
        <f t="shared" si="7"/>
        <v>60094.000000000051</v>
      </c>
      <c r="AT35" s="96">
        <f t="shared" si="7"/>
        <v>62753.000000000218</v>
      </c>
      <c r="AU35" s="96">
        <f t="shared" si="7"/>
        <v>64089.000000000044</v>
      </c>
      <c r="AV35" s="96">
        <f t="shared" si="7"/>
        <v>64979.999999999629</v>
      </c>
      <c r="AW35" s="96">
        <f t="shared" si="7"/>
        <v>65309.999999999724</v>
      </c>
      <c r="AX35" s="96">
        <f t="shared" si="7"/>
        <v>65455.999999999527</v>
      </c>
      <c r="AY35" s="96">
        <f t="shared" si="7"/>
        <v>67291.99999999968</v>
      </c>
      <c r="AZ35" s="96">
        <f t="shared" si="7"/>
        <v>66877.999999999884</v>
      </c>
      <c r="BA35" s="96">
        <f t="shared" si="7"/>
        <v>68892.999999999767</v>
      </c>
      <c r="BB35" s="96">
        <f t="shared" si="7"/>
        <v>69907.000000000684</v>
      </c>
      <c r="BC35" s="96">
        <f t="shared" si="7"/>
        <v>68697.999999999927</v>
      </c>
      <c r="BD35" s="96">
        <f>BC35+BC8-BD36</f>
        <v>68765.999999999622</v>
      </c>
      <c r="BE35" s="96">
        <f t="shared" si="7"/>
        <v>64641.000000000524</v>
      </c>
      <c r="BF35" s="96">
        <f t="shared" ref="BF35" si="8">BE35+BE8-BF36</f>
        <v>64765.999999999498</v>
      </c>
      <c r="BG35" s="96">
        <f t="shared" ref="BG35" si="9">BF35+BF8-BG36</f>
        <v>64362.999999999636</v>
      </c>
      <c r="BH35" s="96">
        <f t="shared" ref="BH35" si="10">BG35+BG8-BH36</f>
        <v>64467.000000000611</v>
      </c>
      <c r="BI35" s="96">
        <f t="shared" ref="BI35" si="11">BH35+BH8-BI36</f>
        <v>63503.000000000866</v>
      </c>
      <c r="BJ35" s="96">
        <f t="shared" ref="BJ35" si="12">BI35+BI8-BJ36</f>
        <v>62866.999999999942</v>
      </c>
      <c r="BK35" s="96">
        <f t="shared" ref="BK35" si="13">BJ35+BJ8-BK36</f>
        <v>62296.00000000008</v>
      </c>
      <c r="BL35" s="96">
        <f t="shared" ref="BL35" si="14">BK35+BK8-BL36</f>
        <v>62712.000000000859</v>
      </c>
      <c r="BM35" s="96">
        <f t="shared" ref="BM35" si="15">BL35+BL8-BM36</f>
        <v>63370.99999999952</v>
      </c>
      <c r="BN35" s="96">
        <f t="shared" ref="BN35" si="16">BM35+BM8-BN36</f>
        <v>62328.000000000087</v>
      </c>
      <c r="BO35" s="96">
        <f t="shared" ref="BO35" si="17">BN35+BN8-BO36</f>
        <v>61985.999999999243</v>
      </c>
      <c r="BP35" s="96">
        <f t="shared" ref="BP35" si="18">BO35+BO8-BP36</f>
        <v>61660.000000000829</v>
      </c>
      <c r="BQ35" s="96">
        <f t="shared" ref="BQ35" si="19">BP35+BP8-BQ36</f>
        <v>61605.000000000146</v>
      </c>
      <c r="BR35" s="96">
        <f t="shared" ref="BR35" si="20">BQ35+BQ8-BR36</f>
        <v>63112.999999999302</v>
      </c>
      <c r="BS35" s="96">
        <f t="shared" ref="BS35:BT35" si="21">BR35+BR8-BS36</f>
        <v>63337.000000000582</v>
      </c>
      <c r="BT35" s="96">
        <f t="shared" si="21"/>
        <v>63060.000000000815</v>
      </c>
      <c r="BU35" s="96">
        <f t="shared" ref="BU35" si="22">BT35+BT8-BU36</f>
        <v>62488.000000000524</v>
      </c>
      <c r="BV35" s="96">
        <f t="shared" ref="BV35" si="23">BU35+BU8-BV36</f>
        <v>62100.999999999127</v>
      </c>
      <c r="BW35" s="96">
        <f t="shared" ref="BW35" si="24">BV35+BV8-BW36</f>
        <v>61982.000000000728</v>
      </c>
      <c r="BX35" s="96">
        <f t="shared" ref="BX35" si="25">BW35+BW8-BX36</f>
        <v>61300.000000000895</v>
      </c>
      <c r="BY35" s="96">
        <f t="shared" ref="BY35" si="26">BX35+BX8-BY36</f>
        <v>58503.999999998887</v>
      </c>
      <c r="BZ35" s="96">
        <f t="shared" ref="BZ35" si="27">BY35+BY8-BZ36</f>
        <v>55755.000000001448</v>
      </c>
      <c r="CA35" s="96">
        <f t="shared" ref="CA35" si="28">BZ35+BZ8-CA36</f>
        <v>54504.000000000393</v>
      </c>
      <c r="CB35" s="96">
        <f t="shared" ref="CB35" si="29">CA35+CA8-CB36</f>
        <v>53619.000000000138</v>
      </c>
      <c r="CC35" s="96">
        <f t="shared" ref="CC35" si="30">CB35+CB8-CC36</f>
        <v>53162.999999999323</v>
      </c>
      <c r="CD35" s="96">
        <f t="shared" ref="CD35" si="31">CC35+CC8-CD36</f>
        <v>51465.999999999993</v>
      </c>
      <c r="CE35" s="96">
        <f t="shared" ref="CE35" si="32">CD35+CD8-CE36</f>
        <v>47779.000000001332</v>
      </c>
      <c r="CF35" s="96">
        <f t="shared" ref="CF35" si="33">CE35+CE8-CF36</f>
        <v>42161.000000000924</v>
      </c>
      <c r="CG35" s="96">
        <f t="shared" ref="CG35" si="34">CF35+CF8-CG36</f>
        <v>40135.999999999563</v>
      </c>
      <c r="CH35" s="96">
        <f t="shared" ref="CH35" si="35">CG35+CG8-CH36</f>
        <v>39537.999999999156</v>
      </c>
      <c r="CI35" s="96">
        <f t="shared" ref="CI35" si="36">CH35+CH8-CI36</f>
        <v>38574.000000000953</v>
      </c>
      <c r="CJ35" s="96">
        <f t="shared" ref="CJ35" si="37">CI35+CI8-CJ36</f>
        <v>37102.999999999382</v>
      </c>
      <c r="CK35" s="96">
        <f t="shared" ref="CK35" si="38">CJ35+CJ8-CK36</f>
        <v>35324.999999998683</v>
      </c>
      <c r="CL35" s="96">
        <f t="shared" ref="CL35" si="39">CK35+CK8-CL36</f>
        <v>36133.00000000112</v>
      </c>
      <c r="CM35" s="96">
        <f t="shared" ref="CM35" si="40">CL35+CL8-CM36</f>
        <v>34697.999999998297</v>
      </c>
      <c r="CN35" s="96">
        <f t="shared" ref="CN35" si="41">CM35+CM8-CN36</f>
        <v>33022.999999998501</v>
      </c>
      <c r="CO35" s="96">
        <f t="shared" ref="CO35" si="42">CN35+CN8-CO36</f>
        <v>31665.000000001</v>
      </c>
      <c r="CP35" s="96">
        <f t="shared" ref="CP35" si="43">CO35+CO8-CP36</f>
        <v>29742.999999998356</v>
      </c>
      <c r="CQ35" s="96">
        <f t="shared" ref="CQ35" si="44">CP35+CP8-CQ36</f>
        <v>28966.000000000386</v>
      </c>
      <c r="CR35" s="96">
        <f t="shared" ref="CR35" si="45">CQ35+CQ8-CR36</f>
        <v>28116.999999999745</v>
      </c>
      <c r="CS35" s="96">
        <f t="shared" ref="CS35" si="46">CR35+CR8-CS36</f>
        <v>29772.999999997417</v>
      </c>
      <c r="CT35" s="96">
        <f t="shared" ref="CT35" si="47">CS35+CS8-CT36</f>
        <v>29023.999999998578</v>
      </c>
      <c r="CU35" s="96">
        <f t="shared" ref="CU35" si="48">CT35+CT8-CU36</f>
        <v>27534.999999998457</v>
      </c>
      <c r="CV35" s="96">
        <f t="shared" ref="CV35" si="49">CU35+CU8-CV36</f>
        <v>26224.999999997966</v>
      </c>
      <c r="CW35" s="96">
        <f t="shared" ref="CW35" si="50">CV35+CV8-CW36</f>
        <v>25369.999999998927</v>
      </c>
      <c r="CX35" s="96">
        <f t="shared" ref="CX35" si="51">CW35+CW8-CX36</f>
        <v>25064.999999999305</v>
      </c>
      <c r="CY35" s="96">
        <f t="shared" ref="CY35" si="52">CX35+CX8-CY36</f>
        <v>22218.999999998145</v>
      </c>
      <c r="CZ35" s="96">
        <f t="shared" ref="CZ35" si="53">CY35+CY8-CZ36</f>
        <v>21939.999999999363</v>
      </c>
      <c r="DA35" s="96">
        <f t="shared" ref="DA35" si="54">CZ35+CZ8-DA36</f>
        <v>20051.000000000062</v>
      </c>
      <c r="DB35" s="96">
        <f t="shared" ref="DB35" si="55">DA35+DA8-DB36</f>
        <v>17951.99999999773</v>
      </c>
      <c r="DC35" s="96">
        <f t="shared" ref="DC35" si="56">DB35+DB8-DC36</f>
        <v>16340</v>
      </c>
      <c r="DD35" s="96">
        <f t="shared" ref="DD35" si="57">DC35+DC8-DD36</f>
        <v>14402.999999998199</v>
      </c>
      <c r="DE35" s="96">
        <f t="shared" ref="DE35" si="58">DD35+DD8-DE36</f>
        <v>12822.99999999791</v>
      </c>
      <c r="DF35" s="96">
        <f t="shared" ref="DF35" si="59">DE35+DE8-DF36</f>
        <v>11167.00000000024</v>
      </c>
      <c r="DG35" s="96">
        <f t="shared" ref="DG35" si="60">DF35+DF8-DG36</f>
        <v>9288.9999999998909</v>
      </c>
      <c r="DH35" s="96">
        <f t="shared" ref="DH35" si="61">DG35+DG8-DH36</f>
        <v>7480.0000000000109</v>
      </c>
      <c r="DI35" s="96">
        <f t="shared" ref="DI35" si="62">DH35+DH8-DI36</f>
        <v>5830.0000000000109</v>
      </c>
      <c r="DJ35" s="96">
        <f t="shared" ref="DJ35" si="63">DI35+DI8-DJ36</f>
        <v>4273.0000000000109</v>
      </c>
      <c r="DK35" s="96">
        <f t="shared" ref="DK35" si="64">DJ35+DJ8-DK36</f>
        <v>2947.0000000000109</v>
      </c>
      <c r="DL35" s="96">
        <f t="shared" ref="DL35" si="65">DK35+DK8-DL36</f>
        <v>1741.0000000000109</v>
      </c>
      <c r="DM35" s="101">
        <f t="shared" ref="DM35" si="66">DL35+DL8-DM36</f>
        <v>1.0913936421275139E-11</v>
      </c>
      <c r="DN35" s="101">
        <f t="shared" ref="DN35" si="67">DM35+DM8-DN36</f>
        <v>1.0913936421275139E-11</v>
      </c>
      <c r="DO35" s="101">
        <f t="shared" ref="DO35" si="68">DN35+DN8-DO36</f>
        <v>1.0913936421275139E-11</v>
      </c>
      <c r="DP35" s="101">
        <f t="shared" ref="DP35" si="69">DO35+DO8-DP36</f>
        <v>1.0913936421275139E-11</v>
      </c>
      <c r="DQ35" s="101">
        <f t="shared" ref="DQ35" si="70">DP35+DP8-DQ36</f>
        <v>1.0913936421275139E-11</v>
      </c>
      <c r="DR35" s="101">
        <f t="shared" ref="DR35" si="71">DQ35+DQ8-DR36</f>
        <v>1.0913936421275139E-11</v>
      </c>
      <c r="DS35" s="101">
        <f t="shared" ref="DS35" si="72">DR35+DR8-DS36</f>
        <v>1.0913936421275139E-11</v>
      </c>
      <c r="DT35" s="101">
        <f t="shared" ref="DT35" si="73">DS35+DS8-DT36</f>
        <v>1.0913936421275139E-11</v>
      </c>
      <c r="DU35" s="101">
        <f t="shared" ref="DU35" si="74">DT35+DT8-DU36</f>
        <v>1.0913936421275139E-11</v>
      </c>
      <c r="DV35" s="101">
        <f t="shared" ref="DV35" si="75">DU35+DU8-DV36</f>
        <v>1.0913936421275139E-11</v>
      </c>
      <c r="DW35" s="101">
        <f t="shared" ref="DW35" si="76">DV35+DV8-DW36</f>
        <v>1.0913936421275139E-11</v>
      </c>
      <c r="DX35" s="101">
        <f t="shared" ref="DX35" si="77">DW35+DW8-DX36</f>
        <v>1.0913936421275139E-11</v>
      </c>
      <c r="DY35" s="101">
        <f t="shared" ref="DY35" si="78">DX35+DX8-DY36</f>
        <v>1.0913936421275139E-11</v>
      </c>
      <c r="DZ35" s="101">
        <f t="shared" ref="DZ35" si="79">DY35+DY8-DZ36</f>
        <v>1.0913936421275139E-11</v>
      </c>
      <c r="EA35" s="101">
        <f t="shared" ref="EA35" si="80">DZ35+DZ8-EA36</f>
        <v>1.0913936421275139E-11</v>
      </c>
      <c r="EB35" s="101">
        <f t="shared" ref="EB35" si="81">EA35+EA8-EB36</f>
        <v>1.0913936421275139E-11</v>
      </c>
      <c r="EC35" s="101">
        <f t="shared" ref="EC35" si="82">EB35+EB8-EC36</f>
        <v>1.0913936421275139E-11</v>
      </c>
      <c r="ED35" s="101">
        <f t="shared" ref="ED35" si="83">EC35+EC8-ED36</f>
        <v>1.0913936421275139E-11</v>
      </c>
      <c r="EE35" s="101">
        <f t="shared" ref="EE35" si="84">ED35+ED8-EE36</f>
        <v>1.0913936421275139E-11</v>
      </c>
      <c r="EF35" s="101">
        <f t="shared" ref="EF35" si="85">EE35+EE8-EF36</f>
        <v>1.0913936421275139E-11</v>
      </c>
      <c r="EG35" s="101">
        <f t="shared" ref="EG35" si="86">EF35+EF8-EG36</f>
        <v>1.0913936421275139E-11</v>
      </c>
      <c r="EH35" s="101">
        <f t="shared" ref="EH35" si="87">EG35+EG8-EH36</f>
        <v>1.0913936421275139E-11</v>
      </c>
      <c r="EI35" s="101">
        <f t="shared" ref="EI35" si="88">EH35+EH8-EI36</f>
        <v>1.0913936421275139E-11</v>
      </c>
      <c r="EJ35" s="101">
        <f t="shared" ref="EJ35" si="89">EI35+EI8-EJ36</f>
        <v>1.0913936421275139E-11</v>
      </c>
      <c r="EK35" s="101">
        <f t="shared" ref="EK35" si="90">EJ35+EJ8-EK36</f>
        <v>1.0913936421275139E-11</v>
      </c>
      <c r="EL35" s="101">
        <f t="shared" ref="EL35" si="91">EK35+EK8-EL36</f>
        <v>1.0913936421275139E-11</v>
      </c>
      <c r="EM35" s="101">
        <f t="shared" ref="EM35" si="92">EL35+EL8-EM36</f>
        <v>1.0913936421275139E-11</v>
      </c>
      <c r="EN35" s="101">
        <f t="shared" ref="EN35" si="93">EM35+EM8-EN36</f>
        <v>1.0913936421275139E-11</v>
      </c>
      <c r="EO35" s="101">
        <f t="shared" ref="EO35" si="94">EN35+EN8-EO36</f>
        <v>1.0913936421275139E-11</v>
      </c>
      <c r="EP35" s="101">
        <f t="shared" ref="EP35" si="95">EO35+EO8-EP36</f>
        <v>1.0913936421275139E-11</v>
      </c>
      <c r="EQ35" s="101">
        <f t="shared" ref="EQ35" si="96">EP35+EP8-EQ36</f>
        <v>1.0913936421275139E-11</v>
      </c>
      <c r="ER35" s="101">
        <f t="shared" ref="ER35" si="97">EQ35+EQ8-ER36</f>
        <v>1.0913936421275139E-11</v>
      </c>
      <c r="ES35" s="101">
        <f t="shared" ref="ES35" si="98">ER35+ER8-ES36</f>
        <v>1.0913936421275139E-11</v>
      </c>
      <c r="ET35" s="101">
        <f t="shared" ref="ET35" si="99">ES35+ES8-ET36</f>
        <v>1.0913936421275139E-11</v>
      </c>
      <c r="EU35" s="101">
        <f t="shared" ref="EU35" si="100">ET35+ET8-EU36</f>
        <v>1.0913936421275139E-11</v>
      </c>
      <c r="EV35" s="101">
        <f t="shared" ref="EV35" si="101">EU35+EU8-EV36</f>
        <v>1.0913936421275139E-11</v>
      </c>
      <c r="EW35" s="101">
        <f t="shared" ref="EW35" si="102">EV35+EV8-EW36</f>
        <v>1.0913936421275139E-11</v>
      </c>
      <c r="EX35" s="101">
        <f t="shared" ref="EX35" si="103">EW35+EW8-EX36</f>
        <v>1.0913936421275139E-11</v>
      </c>
      <c r="EY35" s="101">
        <f t="shared" ref="EY35" si="104">EX35+EX8-EY36</f>
        <v>1.0913936421275139E-11</v>
      </c>
    </row>
    <row r="36" spans="2:155" s="91" customFormat="1">
      <c r="B36" s="99" t="s">
        <v>63</v>
      </c>
      <c r="C36" s="101" cm="1">
        <f t="array" ref="C36">IF(COLUMN()-'Contact Tracing'!$H$7-2&gt;0, INDEX($C$8:$EY$8, 1, COLUMN()-'Contact Tracing'!$H$7-2), 0)</f>
        <v>0</v>
      </c>
      <c r="D36" s="101" cm="1">
        <f t="array" ref="D36">IF(COLUMN()-'Contact Tracing'!$H$7-2&gt;0, INDEX($C$8:$EY$8, 1, COLUMN()-'Contact Tracing'!$H$7-2), 0)</f>
        <v>0</v>
      </c>
      <c r="E36" s="101" cm="1">
        <f t="array" ref="E36">IF(COLUMN()-'Contact Tracing'!$H$7-2&gt;0, INDEX($C$8:$EY$8, 1, COLUMN()-'Contact Tracing'!$H$7-2), 0)</f>
        <v>0</v>
      </c>
      <c r="F36" s="101" cm="1">
        <f t="array" ref="F36">IF(COLUMN()-'Contact Tracing'!$H$7-2&gt;0, INDEX($C$8:$EY$8, 1, COLUMN()-'Contact Tracing'!$H$7-2), 0)</f>
        <v>0</v>
      </c>
      <c r="G36" s="101" cm="1">
        <f t="array" ref="G36">IF(COLUMN()-'Contact Tracing'!$H$7-2&gt;0, INDEX($C$8:$EY$8, 1, COLUMN()-'Contact Tracing'!$H$7-2), 0)</f>
        <v>0</v>
      </c>
      <c r="H36" s="101" cm="1">
        <f t="array" ref="H36">IF(COLUMN()-'Contact Tracing'!$H$7-2&gt;0, INDEX($C$8:$EY$8, 1, COLUMN()-'Contact Tracing'!$H$7-2), 0)</f>
        <v>0</v>
      </c>
      <c r="I36" s="101" cm="1">
        <f t="array" ref="I36">IF(COLUMN()-'Contact Tracing'!$H$7-2&gt;0, INDEX($C$8:$EY$8, 1, COLUMN()-'Contact Tracing'!$H$7-2), 0)</f>
        <v>0</v>
      </c>
      <c r="J36" s="101" cm="1">
        <f t="array" ref="J36">IF(COLUMN()-'Contact Tracing'!$H$7-2&gt;0, INDEX($C$8:$EY$8, 1, COLUMN()-'Contact Tracing'!$H$7-2), 0)</f>
        <v>0</v>
      </c>
      <c r="K36" s="101" cm="1">
        <f t="array" ref="K36">IF(COLUMN()-'Contact Tracing'!$H$7-2&gt;0, INDEX($C$8:$EY$8, 1, COLUMN()-'Contact Tracing'!$H$7-2), 0)</f>
        <v>0</v>
      </c>
      <c r="L36" s="101" cm="1">
        <f t="array" ref="L36">IF(COLUMN()-'Contact Tracing'!$H$7-2&gt;0, INDEX($C$8:$EY$8, 1, COLUMN()-'Contact Tracing'!$H$7-2), 0)</f>
        <v>0</v>
      </c>
      <c r="M36" s="101" cm="1">
        <f t="array" ref="M36">IF(COLUMN()-'Contact Tracing'!$H$7-2&gt;0, INDEX($C$8:$EY$8, 1, COLUMN()-'Contact Tracing'!$H$7-2), 0)</f>
        <v>0</v>
      </c>
      <c r="N36" s="101" cm="1">
        <f t="array" ref="N36">IF(COLUMN()-'Contact Tracing'!$H$7-2&gt;0, INDEX($C$8:$EY$8, 1, COLUMN()-'Contact Tracing'!$H$7-2), 0)</f>
        <v>0</v>
      </c>
      <c r="O36" s="101" cm="1">
        <f t="array" ref="O36">IF(COLUMN()-'Contact Tracing'!$H$7-2&gt;0, INDEX($C$8:$EY$8, 1, COLUMN()-'Contact Tracing'!$H$7-2), 0)</f>
        <v>0</v>
      </c>
      <c r="P36" s="101" cm="1">
        <f t="array" ref="P36">IF(COLUMN()-'Contact Tracing'!$H$7-2&gt;0, INDEX($C$8:$EY$8, 1, COLUMN()-'Contact Tracing'!$H$7-2), 0)</f>
        <v>0</v>
      </c>
      <c r="Q36" s="101" cm="1">
        <f t="array" ref="Q36">IF(COLUMN()-'Contact Tracing'!$H$7-2&gt;0, INDEX($C$8:$EY$8, 1, COLUMN()-'Contact Tracing'!$H$7-2), 0)</f>
        <v>13.0000000000014</v>
      </c>
      <c r="R36" s="101" cm="1">
        <f t="array" ref="R36">IF(COLUMN()-'Contact Tracing'!$H$7-2&gt;0, INDEX($C$8:$EY$8, 1, COLUMN()-'Contact Tracing'!$H$7-2), 0)</f>
        <v>3.99999999999911</v>
      </c>
      <c r="S36" s="101" cm="1">
        <f t="array" ref="S36">IF(COLUMN()-'Contact Tracing'!$H$7-2&gt;0, INDEX($C$8:$EY$8, 1, COLUMN()-'Contact Tracing'!$H$7-2), 0)</f>
        <v>11.0000000000007</v>
      </c>
      <c r="T36" s="101" cm="1">
        <f t="array" ref="T36">IF(COLUMN()-'Contact Tracing'!$H$7-2&gt;0, INDEX($C$8:$EY$8, 1, COLUMN()-'Contact Tracing'!$H$7-2), 0)</f>
        <v>34.000000000001599</v>
      </c>
      <c r="U36" s="101" cm="1">
        <f t="array" ref="U36">IF(COLUMN()-'Contact Tracing'!$H$7-2&gt;0, INDEX($C$8:$EY$8, 1, COLUMN()-'Contact Tracing'!$H$7-2), 0)</f>
        <v>29.9999999999972</v>
      </c>
      <c r="V36" s="101" cm="1">
        <f t="array" ref="V36">IF(COLUMN()-'Contact Tracing'!$H$7-2&gt;0, INDEX($C$8:$EY$8, 1, COLUMN()-'Contact Tracing'!$H$7-2), 0)</f>
        <v>47.999999999998003</v>
      </c>
      <c r="W36" s="101" cm="1">
        <f t="array" ref="W36">IF(COLUMN()-'Contact Tracing'!$H$7-2&gt;0, INDEX($C$8:$EY$8, 1, COLUMN()-'Contact Tracing'!$H$7-2), 0)</f>
        <v>42.999999999995701</v>
      </c>
      <c r="X36" s="101" cm="1">
        <f t="array" ref="X36">IF(COLUMN()-'Contact Tracing'!$H$7-2&gt;0, INDEX($C$8:$EY$8, 1, COLUMN()-'Contact Tracing'!$H$7-2), 0)</f>
        <v>67.000000000003496</v>
      </c>
      <c r="Y36" s="101" cm="1">
        <f t="array" ref="Y36">IF(COLUMN()-'Contact Tracing'!$H$7-2&gt;0, INDEX($C$8:$EY$8, 1, COLUMN()-'Contact Tracing'!$H$7-2), 0)</f>
        <v>48.0000000000135</v>
      </c>
      <c r="Z36" s="101" cm="1">
        <f t="array" ref="Z36">IF(COLUMN()-'Contact Tracing'!$H$7-2&gt;0, INDEX($C$8:$EY$8, 1, COLUMN()-'Contact Tracing'!$H$7-2), 0)</f>
        <v>60.9999999999797</v>
      </c>
      <c r="AA36" s="101" cm="1">
        <f t="array" ref="AA36">IF(COLUMN()-'Contact Tracing'!$H$7-2&gt;0, INDEX($C$8:$EY$8, 1, COLUMN()-'Contact Tracing'!$H$7-2), 0)</f>
        <v>77.000000000011497</v>
      </c>
      <c r="AB36" s="101" cm="1">
        <f t="array" ref="AB36">IF(COLUMN()-'Contact Tracing'!$H$7-2&gt;0, INDEX($C$8:$EY$8, 1, COLUMN()-'Contact Tracing'!$H$7-2), 0)</f>
        <v>0</v>
      </c>
      <c r="AC36" s="101" cm="1">
        <f t="array" ref="AC36">IF(COLUMN()-'Contact Tracing'!$H$7-2&gt;0, INDEX($C$8:$EY$8, 1, COLUMN()-'Contact Tracing'!$H$7-2), 0)</f>
        <v>341.99999999999102</v>
      </c>
      <c r="AD36" s="101" cm="1">
        <f t="array" ref="AD36">IF(COLUMN()-'Contact Tracing'!$H$7-2&gt;0, INDEX($C$8:$EY$8, 1, COLUMN()-'Contact Tracing'!$H$7-2), 0)</f>
        <v>342.00000000005201</v>
      </c>
      <c r="AE36" s="101" cm="1">
        <f t="array" ref="AE36">IF(COLUMN()-'Contact Tracing'!$H$7-2&gt;0, INDEX($C$8:$EY$8, 1, COLUMN()-'Contact Tracing'!$H$7-2), 0)</f>
        <v>0.99999999996271105</v>
      </c>
      <c r="AF36" s="101" cm="1">
        <f t="array" ref="AF36">IF(COLUMN()-'Contact Tracing'!$H$7-2&gt;0, INDEX($C$8:$EY$8, 1, COLUMN()-'Contact Tracing'!$H$7-2), 0)</f>
        <v>407.00000000000898</v>
      </c>
      <c r="AG36" s="101" cm="1">
        <f t="array" ref="AG36">IF(COLUMN()-'Contact Tracing'!$H$7-2&gt;0, INDEX($C$8:$EY$8, 1, COLUMN()-'Contact Tracing'!$H$7-2), 0)</f>
        <v>408.99999999995799</v>
      </c>
      <c r="AH36" s="101" cm="1">
        <f t="array" ref="AH36">IF(COLUMN()-'Contact Tracing'!$H$7-2&gt;0, INDEX($C$8:$EY$8, 1, COLUMN()-'Contact Tracing'!$H$7-2), 0)</f>
        <v>681.99999999996999</v>
      </c>
      <c r="AI36" s="101" cm="1">
        <f t="array" ref="AI36">IF(COLUMN()-'Contact Tracing'!$H$7-2&gt;0, INDEX($C$8:$EY$8, 1, COLUMN()-'Contact Tracing'!$H$7-2), 0)</f>
        <v>73.999999999953602</v>
      </c>
      <c r="AJ36" s="101" cm="1">
        <f t="array" ref="AJ36">IF(COLUMN()-'Contact Tracing'!$H$7-2&gt;0, INDEX($C$8:$EY$8, 1, COLUMN()-'Contact Tracing'!$H$7-2), 0)</f>
        <v>1298.00000000009</v>
      </c>
      <c r="AK36" s="101" cm="1">
        <f t="array" ref="AK36">IF(COLUMN()-'Contact Tracing'!$H$7-2&gt;0, INDEX($C$8:$EY$8, 1, COLUMN()-'Contact Tracing'!$H$7-2), 0)</f>
        <v>1053.00000000002</v>
      </c>
      <c r="AL36" s="101" cm="1">
        <f t="array" ref="AL36">IF(COLUMN()-'Contact Tracing'!$H$7-2&gt;0, INDEX($C$8:$EY$8, 1, COLUMN()-'Contact Tracing'!$H$7-2), 0)</f>
        <v>674.00000000001796</v>
      </c>
      <c r="AM36" s="101" cm="1">
        <f t="array" ref="AM36">IF(COLUMN()-'Contact Tracing'!$H$7-2&gt;0, INDEX($C$8:$EY$8, 1, COLUMN()-'Contact Tracing'!$H$7-2), 0)</f>
        <v>985.00000000001501</v>
      </c>
      <c r="AN36" s="101" cm="1">
        <f t="array" ref="AN36">IF(COLUMN()-'Contact Tracing'!$H$7-2&gt;0, INDEX($C$8:$EY$8, 1, COLUMN()-'Contact Tracing'!$H$7-2), 0)</f>
        <v>1438</v>
      </c>
      <c r="AO36" s="101" cm="1">
        <f t="array" ref="AO36">IF(COLUMN()-'Contact Tracing'!$H$7-2&gt;0, INDEX($C$8:$EY$8, 1, COLUMN()-'Contact Tracing'!$H$7-2), 0)</f>
        <v>1475.99999999995</v>
      </c>
      <c r="AP36" s="101" cm="1">
        <f t="array" ref="AP36">IF(COLUMN()-'Contact Tracing'!$H$7-2&gt;0, INDEX($C$8:$EY$8, 1, COLUMN()-'Contact Tracing'!$H$7-2), 0)</f>
        <v>2171.99999999997</v>
      </c>
      <c r="AQ36" s="101" cm="1">
        <f t="array" ref="AQ36">IF(COLUMN()-'Contact Tracing'!$H$7-2&gt;0, INDEX($C$8:$EY$8, 1, COLUMN()-'Contact Tracing'!$H$7-2), 0)</f>
        <v>2933.00000000009</v>
      </c>
      <c r="AR36" s="101" cm="1">
        <f t="array" ref="AR36">IF(COLUMN()-'Contact Tracing'!$H$7-2&gt;0, INDEX($C$8:$EY$8, 1, COLUMN()-'Contact Tracing'!$H$7-2), 0)</f>
        <v>2566.99999999999</v>
      </c>
      <c r="AS36" s="101" cm="1">
        <f t="array" ref="AS36">IF(COLUMN()-'Contact Tracing'!$H$7-2&gt;0, INDEX($C$8:$EY$8, 1, COLUMN()-'Contact Tracing'!$H$7-2), 0)</f>
        <v>2467.99999999989</v>
      </c>
      <c r="AT36" s="101" cm="1">
        <f t="array" ref="AT36">IF(COLUMN()-'Contact Tracing'!$H$7-2&gt;0, INDEX($C$8:$EY$8, 1, COLUMN()-'Contact Tracing'!$H$7-2), 0)</f>
        <v>2673.00000000002</v>
      </c>
      <c r="AU36" s="101" cm="1">
        <f t="array" ref="AU36">IF(COLUMN()-'Contact Tracing'!$H$7-2&gt;0, INDEX($C$8:$EY$8, 1, COLUMN()-'Contact Tracing'!$H$7-2), 0)</f>
        <v>3027.9999999999</v>
      </c>
      <c r="AV36" s="101" cm="1">
        <f t="array" ref="AV36">IF(COLUMN()-'Contact Tracing'!$H$7-2&gt;0, INDEX($C$8:$EY$8, 1, COLUMN()-'Contact Tracing'!$H$7-2), 0)</f>
        <v>4384.0000000002401</v>
      </c>
      <c r="AW36" s="101" cm="1">
        <f t="array" ref="AW36">IF(COLUMN()-'Contact Tracing'!$H$7-2&gt;0, INDEX($C$8:$EY$8, 1, COLUMN()-'Contact Tracing'!$H$7-2), 0)</f>
        <v>4307.9999999998399</v>
      </c>
      <c r="AX36" s="101" cm="1">
        <f t="array" ref="AX36">IF(COLUMN()-'Contact Tracing'!$H$7-2&gt;0, INDEX($C$8:$EY$8, 1, COLUMN()-'Contact Tracing'!$H$7-2), 0)</f>
        <v>4516.0000000002101</v>
      </c>
      <c r="AY36" s="101" cm="1">
        <f t="array" ref="AY36">IF(COLUMN()-'Contact Tracing'!$H$7-2&gt;0, INDEX($C$8:$EY$8, 1, COLUMN()-'Contact Tracing'!$H$7-2), 0)</f>
        <v>3787.9999999998099</v>
      </c>
      <c r="AZ36" s="101" cm="1">
        <f t="array" ref="AZ36">IF(COLUMN()-'Contact Tracing'!$H$7-2&gt;0, INDEX($C$8:$EY$8, 1, COLUMN()-'Contact Tracing'!$H$7-2), 0)</f>
        <v>5959.0000000001801</v>
      </c>
      <c r="BA36" s="101" cm="1">
        <f t="array" ref="BA36">IF(COLUMN()-'Contact Tracing'!$H$7-2&gt;0, INDEX($C$8:$EY$8, 1, COLUMN()-'Contact Tracing'!$H$7-2), 0)</f>
        <v>3842.9999999996899</v>
      </c>
      <c r="BB36" s="101" cm="1">
        <f t="array" ref="BB36">IF(COLUMN()-'Contact Tracing'!$H$7-2&gt;0, INDEX($C$8:$EY$8, 1, COLUMN()-'Contact Tracing'!$H$7-2), 0)</f>
        <v>3670.00000000002</v>
      </c>
      <c r="BC36" s="101" cm="1">
        <f t="array" ref="BC36">IF(COLUMN()-'Contact Tracing'!$H$7-2&gt;0, INDEX($C$8:$EY$8, 1, COLUMN()-'Contact Tracing'!$H$7-2), 0)</f>
        <v>5525.0000000003702</v>
      </c>
      <c r="BD36" s="101" cm="1">
        <f t="array" ref="BD36">IF(COLUMN()-'Contact Tracing'!$H$7-2&gt;0, INDEX($C$8:$EY$8, 1, COLUMN()-'Contact Tracing'!$H$7-2), 0)</f>
        <v>4398.00000000008</v>
      </c>
      <c r="BE36" s="101" cm="1">
        <f t="array" ref="BE36">IF(COLUMN()-'Contact Tracing'!$H$7-2&gt;0, INDEX($C$8:$EY$8, 1, COLUMN()-'Contact Tracing'!$H$7-2), 0)</f>
        <v>8732.9999999995307</v>
      </c>
      <c r="BF36" s="101" cm="1">
        <f t="array" ref="BF36">IF(COLUMN()-'Contact Tracing'!$H$7-2&gt;0, INDEX($C$8:$EY$8, 1, COLUMN()-'Contact Tracing'!$H$7-2), 0)</f>
        <v>5269.0000000001501</v>
      </c>
      <c r="BG36" s="101" cm="1">
        <f t="array" ref="BG36">IF(COLUMN()-'Contact Tracing'!$H$7-2&gt;0, INDEX($C$8:$EY$8, 1, COLUMN()-'Contact Tracing'!$H$7-2), 0)</f>
        <v>5332.0000000001901</v>
      </c>
      <c r="BH36" s="101" cm="1">
        <f t="array" ref="BH36">IF(COLUMN()-'Contact Tracing'!$H$7-2&gt;0, INDEX($C$8:$EY$8, 1, COLUMN()-'Contact Tracing'!$H$7-2), 0)</f>
        <v>4363.9999999997199</v>
      </c>
      <c r="BI36" s="101" cm="1">
        <f t="array" ref="BI36">IF(COLUMN()-'Contact Tracing'!$H$7-2&gt;0, INDEX($C$8:$EY$8, 1, COLUMN()-'Contact Tracing'!$H$7-2), 0)</f>
        <v>5274.9999999998299</v>
      </c>
      <c r="BJ36" s="101" cm="1">
        <f t="array" ref="BJ36">IF(COLUMN()-'Contact Tracing'!$H$7-2&gt;0, INDEX($C$8:$EY$8, 1, COLUMN()-'Contact Tracing'!$H$7-2), 0)</f>
        <v>4637.99999999993</v>
      </c>
      <c r="BK36" s="101" cm="1">
        <f t="array" ref="BK36">IF(COLUMN()-'Contact Tracing'!$H$7-2&gt;0, INDEX($C$8:$EY$8, 1, COLUMN()-'Contact Tracing'!$H$7-2), 0)</f>
        <v>4662.00000000001</v>
      </c>
      <c r="BL36" s="101" cm="1">
        <f t="array" ref="BL36">IF(COLUMN()-'Contact Tracing'!$H$7-2&gt;0, INDEX($C$8:$EY$8, 1, COLUMN()-'Contact Tracing'!$H$7-2), 0)</f>
        <v>5623.99999999996</v>
      </c>
      <c r="BM36" s="101" cm="1">
        <f t="array" ref="BM36">IF(COLUMN()-'Contact Tracing'!$H$7-2&gt;0, INDEX($C$8:$EY$8, 1, COLUMN()-'Contact Tracing'!$H$7-2), 0)</f>
        <v>5545.0000000003802</v>
      </c>
      <c r="BN36" s="101" cm="1">
        <f t="array" ref="BN36">IF(COLUMN()-'Contact Tracing'!$H$7-2&gt;0, INDEX($C$8:$EY$8, 1, COLUMN()-'Contact Tracing'!$H$7-2), 0)</f>
        <v>5857.9999999995798</v>
      </c>
      <c r="BO36" s="101" cm="1">
        <f t="array" ref="BO36">IF(COLUMN()-'Contact Tracing'!$H$7-2&gt;0, INDEX($C$8:$EY$8, 1, COLUMN()-'Contact Tracing'!$H$7-2), 0)</f>
        <v>4684.0000000009304</v>
      </c>
      <c r="BP36" s="101" cm="1">
        <f t="array" ref="BP36">IF(COLUMN()-'Contact Tracing'!$H$7-2&gt;0, INDEX($C$8:$EY$8, 1, COLUMN()-'Contact Tracing'!$H$7-2), 0)</f>
        <v>4315.9999999996098</v>
      </c>
      <c r="BQ36" s="101" cm="1">
        <f t="array" ref="BQ36">IF(COLUMN()-'Contact Tracing'!$H$7-2&gt;0, INDEX($C$8:$EY$8, 1, COLUMN()-'Contact Tracing'!$H$7-2), 0)</f>
        <v>4465.9999999997799</v>
      </c>
      <c r="BR36" s="101" cm="1">
        <f t="array" ref="BR36">IF(COLUMN()-'Contact Tracing'!$H$7-2&gt;0, INDEX($C$8:$EY$8, 1, COLUMN()-'Contact Tracing'!$H$7-2), 0)</f>
        <v>4608.0000000004402</v>
      </c>
      <c r="BS36" s="101" cm="1">
        <f t="array" ref="BS36">IF(COLUMN()-'Contact Tracing'!$H$7-2&gt;0, INDEX($C$8:$EY$8, 1, COLUMN()-'Contact Tracing'!$H$7-2), 0)</f>
        <v>5393.9999999991296</v>
      </c>
      <c r="BT36" s="101" cm="1">
        <f t="array" ref="BT36">IF(COLUMN()-'Contact Tracing'!$H$7-2&gt;0, INDEX($C$8:$EY$8, 1, COLUMN()-'Contact Tracing'!$H$7-2), 0)</f>
        <v>4929.0000000003201</v>
      </c>
      <c r="BU36" s="101" cm="1">
        <f t="array" ref="BU36">IF(COLUMN()-'Contact Tracing'!$H$7-2&gt;0, INDEX($C$8:$EY$8, 1, COLUMN()-'Contact Tracing'!$H$7-2), 0)</f>
        <v>4468.0000000007003</v>
      </c>
      <c r="BV36" s="101" cm="1">
        <f t="array" ref="BV36">IF(COLUMN()-'Contact Tracing'!$H$7-2&gt;0, INDEX($C$8:$EY$8, 1, COLUMN()-'Contact Tracing'!$H$7-2), 0)</f>
        <v>4311.00000000009</v>
      </c>
      <c r="BW36" s="101" cm="1">
        <f t="array" ref="BW36">IF(COLUMN()-'Contact Tracing'!$H$7-2&gt;0, INDEX($C$8:$EY$8, 1, COLUMN()-'Contact Tracing'!$H$7-2), 0)</f>
        <v>4001.99999999901</v>
      </c>
      <c r="BX36" s="101" cm="1">
        <f t="array" ref="BX36">IF(COLUMN()-'Contact Tracing'!$H$7-2&gt;0, INDEX($C$8:$EY$8, 1, COLUMN()-'Contact Tracing'!$H$7-2), 0)</f>
        <v>4091.0000000001501</v>
      </c>
      <c r="BY36" s="101" cm="1">
        <f t="array" ref="BY36">IF(COLUMN()-'Contact Tracing'!$H$7-2&gt;0, INDEX($C$8:$EY$8, 1, COLUMN()-'Contact Tracing'!$H$7-2), 0)</f>
        <v>6040.0000000007303</v>
      </c>
      <c r="BZ36" s="101" cm="1">
        <f t="array" ref="BZ36">IF(COLUMN()-'Contact Tracing'!$H$7-2&gt;0, INDEX($C$8:$EY$8, 1, COLUMN()-'Contact Tracing'!$H$7-2), 0)</f>
        <v>6203.9999999990396</v>
      </c>
      <c r="CA36" s="101" cm="1">
        <f t="array" ref="CA36">IF(COLUMN()-'Contact Tracing'!$H$7-2&gt;0, INDEX($C$8:$EY$8, 1, COLUMN()-'Contact Tracing'!$H$7-2), 0)</f>
        <v>4815.0000000001501</v>
      </c>
      <c r="CB36" s="101" cm="1">
        <f t="array" ref="CB36">IF(COLUMN()-'Contact Tracing'!$H$7-2&gt;0, INDEX($C$8:$EY$8, 1, COLUMN()-'Contact Tracing'!$H$7-2), 0)</f>
        <v>4342.00000000009</v>
      </c>
      <c r="CC36" s="101" cm="1">
        <f t="array" ref="CC36">IF(COLUMN()-'Contact Tracing'!$H$7-2&gt;0, INDEX($C$8:$EY$8, 1, COLUMN()-'Contact Tracing'!$H$7-2), 0)</f>
        <v>3990.0000000011901</v>
      </c>
      <c r="CD36" s="101" cm="1">
        <f t="array" ref="CD36">IF(COLUMN()-'Contact Tracing'!$H$7-2&gt;0, INDEX($C$8:$EY$8, 1, COLUMN()-'Contact Tracing'!$H$7-2), 0)</f>
        <v>4410.9999999990996</v>
      </c>
      <c r="CE36" s="101" cm="1">
        <f t="array" ref="CE36">IF(COLUMN()-'Contact Tracing'!$H$7-2&gt;0, INDEX($C$8:$EY$8, 1, COLUMN()-'Contact Tracing'!$H$7-2), 0)</f>
        <v>6115.9999999995898</v>
      </c>
      <c r="CF36" s="101" cm="1">
        <f t="array" ref="CF36">IF(COLUMN()-'Contact Tracing'!$H$7-2&gt;0, INDEX($C$8:$EY$8, 1, COLUMN()-'Contact Tracing'!$H$7-2), 0)</f>
        <v>5618.0000000004102</v>
      </c>
      <c r="CG36" s="101" cm="1">
        <f t="array" ref="CG36">IF(COLUMN()-'Contact Tracing'!$H$7-2&gt;0, INDEX($C$8:$EY$8, 1, COLUMN()-'Contact Tracing'!$H$7-2), 0)</f>
        <v>4652.0000000005502</v>
      </c>
      <c r="CH36" s="101" cm="1">
        <f t="array" ref="CH36">IF(COLUMN()-'Contact Tracing'!$H$7-2&gt;0, INDEX($C$8:$EY$8, 1, COLUMN()-'Contact Tracing'!$H$7-2), 0)</f>
        <v>3896.0000000004102</v>
      </c>
      <c r="CI36" s="101" cm="1">
        <f t="array" ref="CI36">IF(COLUMN()-'Contact Tracing'!$H$7-2&gt;0, INDEX($C$8:$EY$8, 1, COLUMN()-'Contact Tracing'!$H$7-2), 0)</f>
        <v>3923.9999999986899</v>
      </c>
      <c r="CJ36" s="101" cm="1">
        <f t="array" ref="CJ36">IF(COLUMN()-'Contact Tracing'!$H$7-2&gt;0, INDEX($C$8:$EY$8, 1, COLUMN()-'Contact Tracing'!$H$7-2), 0)</f>
        <v>3883.0000000006098</v>
      </c>
      <c r="CK36" s="101" cm="1">
        <f t="array" ref="CK36">IF(COLUMN()-'Contact Tracing'!$H$7-2&gt;0, INDEX($C$8:$EY$8, 1, COLUMN()-'Contact Tracing'!$H$7-2), 0)</f>
        <v>3409.0000000003201</v>
      </c>
      <c r="CL36" s="101" cm="1">
        <f t="array" ref="CL36">IF(COLUMN()-'Contact Tracing'!$H$7-2&gt;0, INDEX($C$8:$EY$8, 1, COLUMN()-'Contact Tracing'!$H$7-2), 0)</f>
        <v>3243.9999999987199</v>
      </c>
      <c r="CM36" s="101" cm="1">
        <f t="array" ref="CM36">IF(COLUMN()-'Contact Tracing'!$H$7-2&gt;0, INDEX($C$8:$EY$8, 1, COLUMN()-'Contact Tracing'!$H$7-2), 0)</f>
        <v>3455.0000000015998</v>
      </c>
      <c r="CN36" s="101" cm="1">
        <f t="array" ref="CN36">IF(COLUMN()-'Contact Tracing'!$H$7-2&gt;0, INDEX($C$8:$EY$8, 1, COLUMN()-'Contact Tracing'!$H$7-2), 0)</f>
        <v>3563.9999999991001</v>
      </c>
      <c r="CO36" s="101" cm="1">
        <f t="array" ref="CO36">IF(COLUMN()-'Contact Tracing'!$H$7-2&gt;0, INDEX($C$8:$EY$8, 1, COLUMN()-'Contact Tracing'!$H$7-2), 0)</f>
        <v>3456.9999999998299</v>
      </c>
      <c r="CP36" s="101" cm="1">
        <f t="array" ref="CP36">IF(COLUMN()-'Contact Tracing'!$H$7-2&gt;0, INDEX($C$8:$EY$8, 1, COLUMN()-'Contact Tracing'!$H$7-2), 0)</f>
        <v>3534.0000000003802</v>
      </c>
      <c r="CQ36" s="101" cm="1">
        <f t="array" ref="CQ36">IF(COLUMN()-'Contact Tracing'!$H$7-2&gt;0, INDEX($C$8:$EY$8, 1, COLUMN()-'Contact Tracing'!$H$7-2), 0)</f>
        <v>2713.9999999997699</v>
      </c>
      <c r="CR36" s="101" cm="1">
        <f t="array" ref="CR36">IF(COLUMN()-'Contact Tracing'!$H$7-2&gt;0, INDEX($C$8:$EY$8, 1, COLUMN()-'Contact Tracing'!$H$7-2), 0)</f>
        <v>2429.00000000093</v>
      </c>
      <c r="CS36" s="101" cm="1">
        <f t="array" ref="CS36">IF(COLUMN()-'Contact Tracing'!$H$7-2&gt;0, INDEX($C$8:$EY$8, 1, COLUMN()-'Contact Tracing'!$H$7-2), 0)</f>
        <v>0</v>
      </c>
      <c r="CT36" s="101" cm="1">
        <f t="array" ref="CT36">IF(COLUMN()-'Contact Tracing'!$H$7-2&gt;0, INDEX($C$8:$EY$8, 1, COLUMN()-'Contact Tracing'!$H$7-2), 0)</f>
        <v>2626.9999999991901</v>
      </c>
      <c r="CU36" s="101" cm="1">
        <f t="array" ref="CU36">IF(COLUMN()-'Contact Tracing'!$H$7-2&gt;0, INDEX($C$8:$EY$8, 1, COLUMN()-'Contact Tracing'!$H$7-2), 0)</f>
        <v>3298</v>
      </c>
      <c r="CV36" s="101" cm="1">
        <f t="array" ref="CV36">IF(COLUMN()-'Contact Tracing'!$H$7-2&gt;0, INDEX($C$8:$EY$8, 1, COLUMN()-'Contact Tracing'!$H$7-2), 0)</f>
        <v>2960.0000000004902</v>
      </c>
      <c r="CW36" s="101" cm="1">
        <f t="array" ref="CW36">IF(COLUMN()-'Contact Tracing'!$H$7-2&gt;0, INDEX($C$8:$EY$8, 1, COLUMN()-'Contact Tracing'!$H$7-2), 0)</f>
        <v>2411.99999999904</v>
      </c>
      <c r="CX36" s="101" cm="1">
        <f t="array" ref="CX36">IF(COLUMN()-'Contact Tracing'!$H$7-2&gt;0, INDEX($C$8:$EY$8, 1, COLUMN()-'Contact Tracing'!$H$7-2), 0)</f>
        <v>1630.9999999996201</v>
      </c>
      <c r="CY36" s="101" cm="1">
        <f t="array" ref="CY36">IF(COLUMN()-'Contact Tracing'!$H$7-2&gt;0, INDEX($C$8:$EY$8, 1, COLUMN()-'Contact Tracing'!$H$7-2), 0)</f>
        <v>4052.0000000011601</v>
      </c>
      <c r="CZ36" s="101" cm="1">
        <f t="array" ref="CZ36">IF(COLUMN()-'Contact Tracing'!$H$7-2&gt;0, INDEX($C$8:$EY$8, 1, COLUMN()-'Contact Tracing'!$H$7-2), 0)</f>
        <v>2019.9999999987799</v>
      </c>
      <c r="DA36" s="101" cm="1">
        <f t="array" ref="DA36">IF(COLUMN()-'Contact Tracing'!$H$7-2&gt;0, INDEX($C$8:$EY$8, 1, COLUMN()-'Contact Tracing'!$H$7-2), 0)</f>
        <v>1888.9999999992999</v>
      </c>
      <c r="DB36" s="101" cm="1">
        <f t="array" ref="DB36">IF(COLUMN()-'Contact Tracing'!$H$7-2&gt;0, INDEX($C$8:$EY$8, 1, COLUMN()-'Contact Tracing'!$H$7-2), 0)</f>
        <v>2099.0000000023301</v>
      </c>
      <c r="DC36" s="101" cm="1">
        <f t="array" ref="DC36">IF(COLUMN()-'Contact Tracing'!$H$7-2&gt;0, INDEX($C$8:$EY$8, 1, COLUMN()-'Contact Tracing'!$H$7-2), 0)</f>
        <v>1611.9999999977299</v>
      </c>
      <c r="DD36" s="101" cm="1">
        <f t="array" ref="DD36">IF(COLUMN()-'Contact Tracing'!$H$7-2&gt;0, INDEX($C$8:$EY$8, 1, COLUMN()-'Contact Tracing'!$H$7-2), 0)</f>
        <v>1937.0000000017999</v>
      </c>
      <c r="DE36" s="101" cm="1">
        <f t="array" ref="DE36">IF(COLUMN()-'Contact Tracing'!$H$7-2&gt;0, INDEX($C$8:$EY$8, 1, COLUMN()-'Contact Tracing'!$H$7-2), 0)</f>
        <v>1580.0000000002899</v>
      </c>
      <c r="DF36" s="101" cm="1">
        <f t="array" ref="DF36">IF(COLUMN()-'Contact Tracing'!$H$7-2&gt;0, INDEX($C$8:$EY$8, 1, COLUMN()-'Contact Tracing'!$H$7-2), 0)</f>
        <v>1655.9999999976701</v>
      </c>
      <c r="DG36" s="101" cm="1">
        <f t="array" ref="DG36">IF(COLUMN()-'Contact Tracing'!$H$7-2&gt;0, INDEX($C$8:$EY$8, 1, COLUMN()-'Contact Tracing'!$H$7-2), 0)</f>
        <v>1878.0000000003499</v>
      </c>
      <c r="DH36" s="101" cm="1">
        <f t="array" ref="DH36">IF(COLUMN()-'Contact Tracing'!$H$7-2&gt;0, INDEX($C$8:$EY$8, 1, COLUMN()-'Contact Tracing'!$H$7-2), 0)</f>
        <v>1808.9999999998799</v>
      </c>
      <c r="DI36" s="101" cm="1">
        <f t="array" ref="DI36">IF(COLUMN()-'Contact Tracing'!$H$7-2&gt;0, INDEX($C$8:$EY$8, 1, COLUMN()-'Contact Tracing'!$H$7-2), 0)</f>
        <v>1650</v>
      </c>
      <c r="DJ36" s="101" cm="1">
        <f t="array" ref="DJ36">IF(COLUMN()-'Contact Tracing'!$H$7-2&gt;0, INDEX($C$8:$EY$8, 1, COLUMN()-'Contact Tracing'!$H$7-2), 0)</f>
        <v>1557</v>
      </c>
      <c r="DK36" s="101" cm="1">
        <f t="array" ref="DK36">IF(COLUMN()-'Contact Tracing'!$H$7-2&gt;0, INDEX($C$8:$EY$8, 1, COLUMN()-'Contact Tracing'!$H$7-2), 0)</f>
        <v>1326</v>
      </c>
      <c r="DL36" s="101" cm="1">
        <f t="array" ref="DL36">IF(COLUMN()-'Contact Tracing'!$H$7-2&gt;0, INDEX($C$8:$EY$8, 1, COLUMN()-'Contact Tracing'!$H$7-2), 0)</f>
        <v>1206</v>
      </c>
      <c r="DM36" s="101" cm="1">
        <f t="array" ref="DM36">IF(COLUMN()-'Contact Tracing'!$H$7-2&gt;0, INDEX($C$8:$EY$8, 1, COLUMN()-'Contact Tracing'!$H$7-2), 0)</f>
        <v>1741</v>
      </c>
      <c r="DN36" s="101" cm="1">
        <f t="array" ref="DN36">IF(COLUMN()-'Contact Tracing'!$H$7-2&gt;0, INDEX($C$8:$EY$8, 1, COLUMN()-'Contact Tracing'!$H$7-2), 0)</f>
        <v>0</v>
      </c>
      <c r="DO36" s="101" cm="1">
        <f t="array" ref="DO36">IF(COLUMN()-'Contact Tracing'!$H$7-2&gt;0, INDEX($C$8:$EY$8, 1, COLUMN()-'Contact Tracing'!$H$7-2), 0)</f>
        <v>0</v>
      </c>
      <c r="DP36" s="101" cm="1">
        <f t="array" ref="DP36">IF(COLUMN()-'Contact Tracing'!$H$7-2&gt;0, INDEX($C$8:$EY$8, 1, COLUMN()-'Contact Tracing'!$H$7-2), 0)</f>
        <v>0</v>
      </c>
      <c r="DQ36" s="101" cm="1">
        <f t="array" ref="DQ36">IF(COLUMN()-'Contact Tracing'!$H$7-2&gt;0, INDEX($C$8:$EY$8, 1, COLUMN()-'Contact Tracing'!$H$7-2), 0)</f>
        <v>0</v>
      </c>
      <c r="DR36" s="101" cm="1">
        <f t="array" ref="DR36">IF(COLUMN()-'Contact Tracing'!$H$7-2&gt;0, INDEX($C$8:$EY$8, 1, COLUMN()-'Contact Tracing'!$H$7-2), 0)</f>
        <v>0</v>
      </c>
      <c r="DS36" s="101" cm="1">
        <f t="array" ref="DS36">IF(COLUMN()-'Contact Tracing'!$H$7-2&gt;0, INDEX($C$8:$EY$8, 1, COLUMN()-'Contact Tracing'!$H$7-2), 0)</f>
        <v>0</v>
      </c>
      <c r="DT36" s="101" cm="1">
        <f t="array" ref="DT36">IF(COLUMN()-'Contact Tracing'!$H$7-2&gt;0, INDEX($C$8:$EY$8, 1, COLUMN()-'Contact Tracing'!$H$7-2), 0)</f>
        <v>0</v>
      </c>
      <c r="DU36" s="101" cm="1">
        <f t="array" ref="DU36">IF(COLUMN()-'Contact Tracing'!$H$7-2&gt;0, INDEX($C$8:$EY$8, 1, COLUMN()-'Contact Tracing'!$H$7-2), 0)</f>
        <v>0</v>
      </c>
      <c r="DV36" s="101" cm="1">
        <f t="array" ref="DV36">IF(COLUMN()-'Contact Tracing'!$H$7-2&gt;0, INDEX($C$8:$EY$8, 1, COLUMN()-'Contact Tracing'!$H$7-2), 0)</f>
        <v>0</v>
      </c>
      <c r="DW36" s="101" cm="1">
        <f t="array" ref="DW36">IF(COLUMN()-'Contact Tracing'!$H$7-2&gt;0, INDEX($C$8:$EY$8, 1, COLUMN()-'Contact Tracing'!$H$7-2), 0)</f>
        <v>0</v>
      </c>
      <c r="DX36" s="101" cm="1">
        <f t="array" ref="DX36">IF(COLUMN()-'Contact Tracing'!$H$7-2&gt;0, INDEX($C$8:$EY$8, 1, COLUMN()-'Contact Tracing'!$H$7-2), 0)</f>
        <v>0</v>
      </c>
      <c r="DY36" s="101" cm="1">
        <f t="array" ref="DY36">IF(COLUMN()-'Contact Tracing'!$H$7-2&gt;0, INDEX($C$8:$EY$8, 1, COLUMN()-'Contact Tracing'!$H$7-2), 0)</f>
        <v>0</v>
      </c>
      <c r="DZ36" s="101" cm="1">
        <f t="array" ref="DZ36">IF(COLUMN()-'Contact Tracing'!$H$7-2&gt;0, INDEX($C$8:$EY$8, 1, COLUMN()-'Contact Tracing'!$H$7-2), 0)</f>
        <v>0</v>
      </c>
      <c r="EA36" s="101" cm="1">
        <f t="array" ref="EA36">IF(COLUMN()-'Contact Tracing'!$H$7-2&gt;0, INDEX($C$8:$EY$8, 1, COLUMN()-'Contact Tracing'!$H$7-2), 0)</f>
        <v>0</v>
      </c>
      <c r="EB36" s="101" cm="1">
        <f t="array" ref="EB36">IF(COLUMN()-'Contact Tracing'!$H$7-2&gt;0, INDEX($C$8:$EY$8, 1, COLUMN()-'Contact Tracing'!$H$7-2), 0)</f>
        <v>0</v>
      </c>
      <c r="EC36" s="101" cm="1">
        <f t="array" ref="EC36">IF(COLUMN()-'Contact Tracing'!$H$7-2&gt;0, INDEX($C$8:$EY$8, 1, COLUMN()-'Contact Tracing'!$H$7-2), 0)</f>
        <v>0</v>
      </c>
      <c r="ED36" s="101" cm="1">
        <f t="array" ref="ED36">IF(COLUMN()-'Contact Tracing'!$H$7-2&gt;0, INDEX($C$8:$EY$8, 1, COLUMN()-'Contact Tracing'!$H$7-2), 0)</f>
        <v>0</v>
      </c>
      <c r="EE36" s="101" cm="1">
        <f t="array" ref="EE36">IF(COLUMN()-'Contact Tracing'!$H$7-2&gt;0, INDEX($C$8:$EY$8, 1, COLUMN()-'Contact Tracing'!$H$7-2), 0)</f>
        <v>0</v>
      </c>
      <c r="EF36" s="101" cm="1">
        <f t="array" ref="EF36">IF(COLUMN()-'Contact Tracing'!$H$7-2&gt;0, INDEX($C$8:$EY$8, 1, COLUMN()-'Contact Tracing'!$H$7-2), 0)</f>
        <v>0</v>
      </c>
      <c r="EG36" s="101" cm="1">
        <f t="array" ref="EG36">IF(COLUMN()-'Contact Tracing'!$H$7-2&gt;0, INDEX($C$8:$EY$8, 1, COLUMN()-'Contact Tracing'!$H$7-2), 0)</f>
        <v>0</v>
      </c>
      <c r="EH36" s="101" cm="1">
        <f t="array" ref="EH36">IF(COLUMN()-'Contact Tracing'!$H$7-2&gt;0, INDEX($C$8:$EY$8, 1, COLUMN()-'Contact Tracing'!$H$7-2), 0)</f>
        <v>0</v>
      </c>
      <c r="EI36" s="101" cm="1">
        <f t="array" ref="EI36">IF(COLUMN()-'Contact Tracing'!$H$7-2&gt;0, INDEX($C$8:$EY$8, 1, COLUMN()-'Contact Tracing'!$H$7-2), 0)</f>
        <v>0</v>
      </c>
      <c r="EJ36" s="101" cm="1">
        <f t="array" ref="EJ36">IF(COLUMN()-'Contact Tracing'!$H$7-2&gt;0, INDEX($C$8:$EY$8, 1, COLUMN()-'Contact Tracing'!$H$7-2), 0)</f>
        <v>0</v>
      </c>
      <c r="EK36" s="101" cm="1">
        <f t="array" ref="EK36">IF(COLUMN()-'Contact Tracing'!$H$7-2&gt;0, INDEX($C$8:$EY$8, 1, COLUMN()-'Contact Tracing'!$H$7-2), 0)</f>
        <v>0</v>
      </c>
      <c r="EL36" s="101" cm="1">
        <f t="array" ref="EL36">IF(COLUMN()-'Contact Tracing'!$H$7-2&gt;0, INDEX($C$8:$EY$8, 1, COLUMN()-'Contact Tracing'!$H$7-2), 0)</f>
        <v>0</v>
      </c>
      <c r="EM36" s="101" cm="1">
        <f t="array" ref="EM36">IF(COLUMN()-'Contact Tracing'!$H$7-2&gt;0, INDEX($C$8:$EY$8, 1, COLUMN()-'Contact Tracing'!$H$7-2), 0)</f>
        <v>0</v>
      </c>
      <c r="EN36" s="101" cm="1">
        <f t="array" ref="EN36">IF(COLUMN()-'Contact Tracing'!$H$7-2&gt;0, INDEX($C$8:$EY$8, 1, COLUMN()-'Contact Tracing'!$H$7-2), 0)</f>
        <v>0</v>
      </c>
      <c r="EO36" s="101" cm="1">
        <f t="array" ref="EO36">IF(COLUMN()-'Contact Tracing'!$H$7-2&gt;0, INDEX($C$8:$EY$8, 1, COLUMN()-'Contact Tracing'!$H$7-2), 0)</f>
        <v>0</v>
      </c>
      <c r="EP36" s="101" cm="1">
        <f t="array" ref="EP36">IF(COLUMN()-'Contact Tracing'!$H$7-2&gt;0, INDEX($C$8:$EY$8, 1, COLUMN()-'Contact Tracing'!$H$7-2), 0)</f>
        <v>0</v>
      </c>
      <c r="EQ36" s="101" cm="1">
        <f t="array" ref="EQ36">IF(COLUMN()-'Contact Tracing'!$H$7-2&gt;0, INDEX($C$8:$EY$8, 1, COLUMN()-'Contact Tracing'!$H$7-2), 0)</f>
        <v>0</v>
      </c>
      <c r="ER36" s="101" cm="1">
        <f t="array" ref="ER36">IF(COLUMN()-'Contact Tracing'!$H$7-2&gt;0, INDEX($C$8:$EY$8, 1, COLUMN()-'Contact Tracing'!$H$7-2), 0)</f>
        <v>0</v>
      </c>
      <c r="ES36" s="101" cm="1">
        <f t="array" ref="ES36">IF(COLUMN()-'Contact Tracing'!$H$7-2&gt;0, INDEX($C$8:$EY$8, 1, COLUMN()-'Contact Tracing'!$H$7-2), 0)</f>
        <v>0</v>
      </c>
      <c r="ET36" s="101" cm="1">
        <f t="array" ref="ET36">IF(COLUMN()-'Contact Tracing'!$H$7-2&gt;0, INDEX($C$8:$EY$8, 1, COLUMN()-'Contact Tracing'!$H$7-2), 0)</f>
        <v>0</v>
      </c>
      <c r="EU36" s="101" cm="1">
        <f t="array" ref="EU36">IF(COLUMN()-'Contact Tracing'!$H$7-2&gt;0, INDEX($C$8:$EY$8, 1, COLUMN()-'Contact Tracing'!$H$7-2), 0)</f>
        <v>0</v>
      </c>
      <c r="EV36" s="101" cm="1">
        <f t="array" ref="EV36">IF(COLUMN()-'Contact Tracing'!$H$7-2&gt;0, INDEX($C$8:$EY$8, 1, COLUMN()-'Contact Tracing'!$H$7-2), 0)</f>
        <v>0</v>
      </c>
      <c r="EW36" s="101" cm="1">
        <f t="array" ref="EW36">IF(COLUMN()-'Contact Tracing'!$H$7-2&gt;0, INDEX($C$8:$EY$8, 1, COLUMN()-'Contact Tracing'!$H$7-2), 0)</f>
        <v>0</v>
      </c>
      <c r="EX36" s="101" cm="1">
        <f t="array" ref="EX36">IF(COLUMN()-'Contact Tracing'!$H$7-2&gt;0, INDEX($C$8:$EY$8, 1, COLUMN()-'Contact Tracing'!$H$7-2), 0)</f>
        <v>0</v>
      </c>
      <c r="EY36" s="101" cm="1">
        <f t="array" ref="EY36">IF(COLUMN()-'Contact Tracing'!$H$7-2&gt;0, INDEX($C$8:$EY$8, 1, COLUMN()-'Contact Tracing'!$H$7-2), 0)</f>
        <v>0</v>
      </c>
    </row>
    <row r="37" spans="2:155" s="91" customFormat="1"/>
    <row r="38" spans="2:155" s="91" customFormat="1">
      <c r="B38" s="95" t="s">
        <v>69</v>
      </c>
      <c r="C38" s="125">
        <f>Calculations!D15</f>
        <v>2.9875000000000003</v>
      </c>
    </row>
    <row r="39" spans="2:155" s="91" customFormat="1">
      <c r="B39" s="95" t="s">
        <v>52</v>
      </c>
      <c r="C39" s="208">
        <f t="shared" ref="C39:AP39" si="105">$C$38*C$8</f>
        <v>38.837500000004184</v>
      </c>
      <c r="D39" s="208">
        <f t="shared" si="105"/>
        <v>11.949999999997342</v>
      </c>
      <c r="E39" s="208">
        <f t="shared" si="105"/>
        <v>32.862500000002093</v>
      </c>
      <c r="F39" s="208">
        <f t="shared" si="105"/>
        <v>101.57500000000479</v>
      </c>
      <c r="G39" s="208">
        <f t="shared" si="105"/>
        <v>89.624999999991644</v>
      </c>
      <c r="H39" s="208">
        <f t="shared" si="105"/>
        <v>143.39999999999404</v>
      </c>
      <c r="I39" s="208">
        <f t="shared" si="105"/>
        <v>128.46249999998716</v>
      </c>
      <c r="J39" s="208">
        <f t="shared" si="105"/>
        <v>200.16250000001045</v>
      </c>
      <c r="K39" s="208">
        <f t="shared" si="105"/>
        <v>143.40000000004034</v>
      </c>
      <c r="L39" s="208">
        <f t="shared" si="105"/>
        <v>182.23749999993936</v>
      </c>
      <c r="M39" s="208">
        <f t="shared" si="105"/>
        <v>230.03750000003436</v>
      </c>
      <c r="N39" s="208">
        <f t="shared" si="105"/>
        <v>0</v>
      </c>
      <c r="O39" s="208">
        <f t="shared" si="105"/>
        <v>1021.7249999999733</v>
      </c>
      <c r="P39" s="208">
        <f t="shared" si="105"/>
        <v>1021.7250000001554</v>
      </c>
      <c r="Q39" s="208">
        <f t="shared" si="105"/>
        <v>2.9874999998885996</v>
      </c>
      <c r="R39" s="208">
        <f t="shared" si="105"/>
        <v>1215.912500000027</v>
      </c>
      <c r="S39" s="208">
        <f t="shared" si="105"/>
        <v>1221.8874999998745</v>
      </c>
      <c r="T39" s="208">
        <f t="shared" si="105"/>
        <v>2037.4749999999106</v>
      </c>
      <c r="U39" s="208">
        <f t="shared" si="105"/>
        <v>221.0749999998614</v>
      </c>
      <c r="V39" s="208">
        <f t="shared" si="105"/>
        <v>3877.7750000002693</v>
      </c>
      <c r="W39" s="208">
        <f t="shared" si="105"/>
        <v>3145.8375000000601</v>
      </c>
      <c r="X39" s="208">
        <f t="shared" si="105"/>
        <v>2013.5750000000539</v>
      </c>
      <c r="Y39" s="208">
        <f t="shared" si="105"/>
        <v>2942.687500000045</v>
      </c>
      <c r="Z39" s="208">
        <f t="shared" si="105"/>
        <v>4296.0250000000005</v>
      </c>
      <c r="AA39" s="208">
        <f t="shared" si="105"/>
        <v>4409.549999999851</v>
      </c>
      <c r="AB39" s="208">
        <f t="shared" si="105"/>
        <v>6488.8499999999112</v>
      </c>
      <c r="AC39" s="208">
        <f t="shared" si="105"/>
        <v>8762.3375000002707</v>
      </c>
      <c r="AD39" s="208">
        <f t="shared" si="105"/>
        <v>7668.9124999999704</v>
      </c>
      <c r="AE39" s="208">
        <f t="shared" si="105"/>
        <v>7373.1499999996722</v>
      </c>
      <c r="AF39" s="208">
        <f t="shared" si="105"/>
        <v>7985.5875000000606</v>
      </c>
      <c r="AG39" s="208">
        <f t="shared" si="105"/>
        <v>9046.1499999997013</v>
      </c>
      <c r="AH39" s="208">
        <f t="shared" si="105"/>
        <v>13097.200000000719</v>
      </c>
      <c r="AI39" s="208">
        <f t="shared" si="105"/>
        <v>12870.149999999523</v>
      </c>
      <c r="AJ39" s="208">
        <f t="shared" si="105"/>
        <v>13491.550000000629</v>
      </c>
      <c r="AK39" s="208">
        <f t="shared" si="105"/>
        <v>11316.649999999434</v>
      </c>
      <c r="AL39" s="208">
        <f t="shared" si="105"/>
        <v>17802.512500000539</v>
      </c>
      <c r="AM39" s="208">
        <f t="shared" si="105"/>
        <v>11480.962499999074</v>
      </c>
      <c r="AN39" s="208">
        <f t="shared" si="105"/>
        <v>10964.12500000006</v>
      </c>
      <c r="AO39" s="208">
        <f t="shared" si="105"/>
        <v>16505.937500001106</v>
      </c>
      <c r="AP39" s="208">
        <f t="shared" si="105"/>
        <v>13139.02500000024</v>
      </c>
      <c r="AQ39" s="208">
        <f t="shared" ref="AQ39:BD39" si="106">$C$38*AQ$8</f>
        <v>26089.837499998601</v>
      </c>
      <c r="AR39" s="208">
        <f t="shared" si="106"/>
        <v>15741.13750000045</v>
      </c>
      <c r="AS39" s="208">
        <f t="shared" si="106"/>
        <v>15929.35000000057</v>
      </c>
      <c r="AT39" s="208">
        <f t="shared" si="106"/>
        <v>13037.449999999164</v>
      </c>
      <c r="AU39" s="208">
        <f t="shared" si="106"/>
        <v>15759.062499999493</v>
      </c>
      <c r="AV39" s="208">
        <f t="shared" si="106"/>
        <v>13856.024999999792</v>
      </c>
      <c r="AW39" s="208">
        <f t="shared" si="106"/>
        <v>13927.725000000031</v>
      </c>
      <c r="AX39" s="208">
        <f t="shared" si="106"/>
        <v>16801.699999999881</v>
      </c>
      <c r="AY39" s="208">
        <f t="shared" si="106"/>
        <v>16565.687500001139</v>
      </c>
      <c r="AZ39" s="208">
        <f t="shared" si="106"/>
        <v>17500.774999998746</v>
      </c>
      <c r="BA39" s="208">
        <f t="shared" si="106"/>
        <v>13993.45000000278</v>
      </c>
      <c r="BB39" s="208">
        <f t="shared" si="106"/>
        <v>12894.049999998835</v>
      </c>
      <c r="BC39" s="208">
        <f t="shared" si="106"/>
        <v>13342.174999999344</v>
      </c>
      <c r="BD39" s="208">
        <f t="shared" si="106"/>
        <v>13766.400000001317</v>
      </c>
      <c r="BE39" s="208">
        <f>$C$38*BE$8</f>
        <v>16114.574999997401</v>
      </c>
      <c r="BF39" s="208">
        <f>$C$38*BF$8</f>
        <v>14725.387500000958</v>
      </c>
      <c r="BG39" s="208">
        <f t="shared" ref="BG39:DR39" si="107">$C$38*BG$8</f>
        <v>13348.150000002093</v>
      </c>
      <c r="BH39" s="208">
        <f t="shared" si="107"/>
        <v>12879.11250000027</v>
      </c>
      <c r="BI39" s="208">
        <f t="shared" si="107"/>
        <v>11955.974999997043</v>
      </c>
      <c r="BJ39" s="208">
        <f t="shared" si="107"/>
        <v>12221.862500000449</v>
      </c>
      <c r="BK39" s="208">
        <f t="shared" si="107"/>
        <v>18044.500000002183</v>
      </c>
      <c r="BL39" s="208">
        <f t="shared" si="107"/>
        <v>18534.449999997134</v>
      </c>
      <c r="BM39" s="208">
        <f t="shared" si="107"/>
        <v>14384.812500000449</v>
      </c>
      <c r="BN39" s="208">
        <f t="shared" si="107"/>
        <v>12971.72500000027</v>
      </c>
      <c r="BO39" s="208">
        <f t="shared" si="107"/>
        <v>11920.125000003556</v>
      </c>
      <c r="BP39" s="208">
        <f t="shared" si="107"/>
        <v>13177.862499997311</v>
      </c>
      <c r="BQ39" s="208">
        <f t="shared" si="107"/>
        <v>18271.549999998777</v>
      </c>
      <c r="BR39" s="208">
        <f t="shared" si="107"/>
        <v>16783.775000001227</v>
      </c>
      <c r="BS39" s="208">
        <f t="shared" si="107"/>
        <v>13897.850000001645</v>
      </c>
      <c r="BT39" s="208">
        <f t="shared" si="107"/>
        <v>11639.300000001227</v>
      </c>
      <c r="BU39" s="208">
        <f t="shared" si="107"/>
        <v>11722.949999996086</v>
      </c>
      <c r="BV39" s="208">
        <f t="shared" si="107"/>
        <v>11600.462500001822</v>
      </c>
      <c r="BW39" s="208">
        <f t="shared" si="107"/>
        <v>10184.387500000958</v>
      </c>
      <c r="BX39" s="208">
        <f t="shared" si="107"/>
        <v>9691.4499999961772</v>
      </c>
      <c r="BY39" s="208">
        <f t="shared" si="107"/>
        <v>10321.81250000478</v>
      </c>
      <c r="BZ39" s="208">
        <f t="shared" si="107"/>
        <v>10647.449999997312</v>
      </c>
      <c r="CA39" s="208">
        <f t="shared" si="107"/>
        <v>10327.787499999493</v>
      </c>
      <c r="CB39" s="208">
        <f t="shared" si="107"/>
        <v>10557.825000001138</v>
      </c>
      <c r="CC39" s="208">
        <f t="shared" si="107"/>
        <v>8108.0749999993131</v>
      </c>
      <c r="CD39" s="208">
        <f t="shared" si="107"/>
        <v>7256.6375000027792</v>
      </c>
      <c r="CE39" s="208">
        <f t="shared" si="107"/>
        <v>0</v>
      </c>
      <c r="CF39" s="208">
        <f t="shared" si="107"/>
        <v>7848.1624999975811</v>
      </c>
      <c r="CG39" s="208">
        <f t="shared" si="107"/>
        <v>9852.7750000000015</v>
      </c>
      <c r="CH39" s="208">
        <f t="shared" si="107"/>
        <v>8843.0000000014661</v>
      </c>
      <c r="CI39" s="208">
        <f t="shared" si="107"/>
        <v>7205.8499999971327</v>
      </c>
      <c r="CJ39" s="208">
        <f t="shared" si="107"/>
        <v>4872.6124999988651</v>
      </c>
      <c r="CK39" s="208">
        <f t="shared" si="107"/>
        <v>12105.350000003467</v>
      </c>
      <c r="CL39" s="208">
        <f t="shared" si="107"/>
        <v>6034.7499999963557</v>
      </c>
      <c r="CM39" s="208">
        <f t="shared" si="107"/>
        <v>5643.3874999979089</v>
      </c>
      <c r="CN39" s="208">
        <f t="shared" si="107"/>
        <v>6270.762500006962</v>
      </c>
      <c r="CO39" s="208">
        <f t="shared" si="107"/>
        <v>4815.8499999932183</v>
      </c>
      <c r="CP39" s="208">
        <f t="shared" si="107"/>
        <v>5786.7875000053773</v>
      </c>
      <c r="CQ39" s="208">
        <f t="shared" si="107"/>
        <v>4720.2500000008667</v>
      </c>
      <c r="CR39" s="208">
        <f t="shared" si="107"/>
        <v>4947.2999999930398</v>
      </c>
      <c r="CS39" s="208">
        <f t="shared" si="107"/>
        <v>5610.5250000010456</v>
      </c>
      <c r="CT39" s="208">
        <f t="shared" si="107"/>
        <v>5404.3874999996415</v>
      </c>
      <c r="CU39" s="208">
        <f t="shared" si="107"/>
        <v>4929.375</v>
      </c>
      <c r="CV39" s="208">
        <f t="shared" si="107"/>
        <v>4651.5375000000004</v>
      </c>
      <c r="CW39" s="208">
        <f t="shared" si="107"/>
        <v>3961.4250000000002</v>
      </c>
      <c r="CX39" s="208">
        <f t="shared" si="107"/>
        <v>3602.9250000000002</v>
      </c>
      <c r="CY39" s="208">
        <f t="shared" si="107"/>
        <v>5201.2375000000002</v>
      </c>
      <c r="CZ39" s="208">
        <f t="shared" si="107"/>
        <v>0</v>
      </c>
      <c r="DA39" s="208">
        <f t="shared" si="107"/>
        <v>0</v>
      </c>
      <c r="DB39" s="208">
        <f t="shared" si="107"/>
        <v>0</v>
      </c>
      <c r="DC39" s="208">
        <f t="shared" si="107"/>
        <v>0</v>
      </c>
      <c r="DD39" s="208">
        <f t="shared" si="107"/>
        <v>0</v>
      </c>
      <c r="DE39" s="208">
        <f t="shared" si="107"/>
        <v>0</v>
      </c>
      <c r="DF39" s="208">
        <f t="shared" si="107"/>
        <v>0</v>
      </c>
      <c r="DG39" s="208">
        <f t="shared" si="107"/>
        <v>0</v>
      </c>
      <c r="DH39" s="208">
        <f t="shared" si="107"/>
        <v>0</v>
      </c>
      <c r="DI39" s="208">
        <f t="shared" si="107"/>
        <v>0</v>
      </c>
      <c r="DJ39" s="208">
        <f t="shared" si="107"/>
        <v>0</v>
      </c>
      <c r="DK39" s="208">
        <f t="shared" si="107"/>
        <v>0</v>
      </c>
      <c r="DL39" s="208">
        <f t="shared" si="107"/>
        <v>0</v>
      </c>
      <c r="DM39" s="208">
        <f t="shared" si="107"/>
        <v>0</v>
      </c>
      <c r="DN39" s="208">
        <f t="shared" si="107"/>
        <v>0</v>
      </c>
      <c r="DO39" s="208">
        <f t="shared" si="107"/>
        <v>0</v>
      </c>
      <c r="DP39" s="208">
        <f t="shared" si="107"/>
        <v>0</v>
      </c>
      <c r="DQ39" s="208">
        <f t="shared" si="107"/>
        <v>0</v>
      </c>
      <c r="DR39" s="208">
        <f t="shared" si="107"/>
        <v>0</v>
      </c>
      <c r="DS39" s="208">
        <f t="shared" ref="DS39:EY39" si="108">$C$38*DS$8</f>
        <v>0</v>
      </c>
      <c r="DT39" s="208">
        <f t="shared" si="108"/>
        <v>0</v>
      </c>
      <c r="DU39" s="208">
        <f t="shared" si="108"/>
        <v>0</v>
      </c>
      <c r="DV39" s="208">
        <f t="shared" si="108"/>
        <v>0</v>
      </c>
      <c r="DW39" s="208">
        <f t="shared" si="108"/>
        <v>0</v>
      </c>
      <c r="DX39" s="208">
        <f t="shared" si="108"/>
        <v>0</v>
      </c>
      <c r="DY39" s="208">
        <f t="shared" si="108"/>
        <v>0</v>
      </c>
      <c r="DZ39" s="208">
        <f t="shared" si="108"/>
        <v>0</v>
      </c>
      <c r="EA39" s="208">
        <f t="shared" si="108"/>
        <v>0</v>
      </c>
      <c r="EB39" s="208">
        <f t="shared" si="108"/>
        <v>0</v>
      </c>
      <c r="EC39" s="208">
        <f t="shared" si="108"/>
        <v>0</v>
      </c>
      <c r="ED39" s="208">
        <f t="shared" si="108"/>
        <v>0</v>
      </c>
      <c r="EE39" s="208">
        <f t="shared" si="108"/>
        <v>0</v>
      </c>
      <c r="EF39" s="208">
        <f t="shared" si="108"/>
        <v>0</v>
      </c>
      <c r="EG39" s="208">
        <f t="shared" si="108"/>
        <v>0</v>
      </c>
      <c r="EH39" s="208">
        <f t="shared" si="108"/>
        <v>0</v>
      </c>
      <c r="EI39" s="208">
        <f t="shared" si="108"/>
        <v>0</v>
      </c>
      <c r="EJ39" s="208">
        <f t="shared" si="108"/>
        <v>0</v>
      </c>
      <c r="EK39" s="208">
        <f t="shared" si="108"/>
        <v>0</v>
      </c>
      <c r="EL39" s="208">
        <f t="shared" si="108"/>
        <v>0</v>
      </c>
      <c r="EM39" s="208">
        <f t="shared" si="108"/>
        <v>0</v>
      </c>
      <c r="EN39" s="208">
        <f t="shared" si="108"/>
        <v>0</v>
      </c>
      <c r="EO39" s="208">
        <f t="shared" si="108"/>
        <v>0</v>
      </c>
      <c r="EP39" s="208">
        <f t="shared" si="108"/>
        <v>0</v>
      </c>
      <c r="EQ39" s="208">
        <f t="shared" si="108"/>
        <v>0</v>
      </c>
      <c r="ER39" s="208">
        <f t="shared" si="108"/>
        <v>0</v>
      </c>
      <c r="ES39" s="208">
        <f t="shared" si="108"/>
        <v>0</v>
      </c>
      <c r="ET39" s="208">
        <f t="shared" si="108"/>
        <v>0</v>
      </c>
      <c r="EU39" s="208">
        <f t="shared" si="108"/>
        <v>0</v>
      </c>
      <c r="EV39" s="208">
        <f t="shared" si="108"/>
        <v>0</v>
      </c>
      <c r="EW39" s="208">
        <f t="shared" si="108"/>
        <v>0</v>
      </c>
      <c r="EX39" s="208">
        <f t="shared" si="108"/>
        <v>0</v>
      </c>
      <c r="EY39" s="208">
        <f t="shared" si="108"/>
        <v>0</v>
      </c>
    </row>
    <row r="40" spans="2:155" s="91" customFormat="1">
      <c r="C40" s="124"/>
    </row>
    <row r="41" spans="2:155" s="91" customFormat="1">
      <c r="B41" s="95" t="s">
        <v>69</v>
      </c>
      <c r="C41" s="125">
        <f>Calculations!D17</f>
        <v>0.3989583333333333</v>
      </c>
      <c r="D41" s="126"/>
      <c r="E41" s="126"/>
      <c r="F41" s="126"/>
      <c r="G41" s="126"/>
      <c r="H41" s="126"/>
      <c r="I41" s="126"/>
      <c r="J41" s="126"/>
      <c r="K41" s="126"/>
      <c r="L41" s="126"/>
      <c r="M41" s="126"/>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c r="BC41" s="126"/>
      <c r="BD41" s="126"/>
      <c r="BE41" s="126"/>
      <c r="BF41" s="124"/>
      <c r="BG41" s="124"/>
      <c r="BH41" s="124"/>
      <c r="BI41" s="124"/>
      <c r="BJ41" s="124"/>
      <c r="BK41" s="124"/>
      <c r="BL41" s="124"/>
      <c r="BV41" s="124"/>
      <c r="BW41" s="124"/>
      <c r="BX41" s="124"/>
      <c r="BY41" s="124"/>
      <c r="BZ41" s="124"/>
      <c r="CA41" s="124"/>
      <c r="CB41" s="124"/>
      <c r="CL41" s="124"/>
      <c r="CM41" s="124"/>
      <c r="CN41" s="124"/>
      <c r="CO41" s="124"/>
      <c r="CP41" s="124"/>
      <c r="CQ41" s="124"/>
      <c r="CR41" s="124"/>
      <c r="DB41" s="124"/>
      <c r="DC41" s="124"/>
      <c r="DD41" s="124"/>
      <c r="DE41" s="124"/>
      <c r="DF41" s="124"/>
      <c r="DG41" s="124"/>
      <c r="DH41" s="124"/>
      <c r="DI41" s="124"/>
      <c r="DJ41" s="124"/>
      <c r="DK41" s="124"/>
      <c r="DL41" s="124"/>
      <c r="DM41" s="124"/>
      <c r="DN41" s="124"/>
      <c r="DO41" s="124"/>
      <c r="DP41" s="124"/>
      <c r="DQ41" s="124"/>
      <c r="DR41" s="124"/>
      <c r="DS41" s="124"/>
      <c r="DT41" s="124"/>
      <c r="DU41" s="124"/>
      <c r="DV41" s="124"/>
      <c r="DW41" s="124"/>
      <c r="DX41" s="124"/>
      <c r="DY41" s="124"/>
      <c r="DZ41" s="124"/>
      <c r="EA41" s="124"/>
      <c r="EB41" s="124"/>
      <c r="EC41" s="124"/>
      <c r="ED41" s="124"/>
      <c r="EE41" s="124"/>
      <c r="EF41" s="124"/>
      <c r="EG41" s="124"/>
      <c r="EH41" s="124"/>
      <c r="EI41" s="124"/>
      <c r="EJ41" s="124"/>
      <c r="EK41" s="124"/>
      <c r="EL41" s="124"/>
      <c r="EM41" s="124"/>
      <c r="EN41" s="124"/>
      <c r="EO41" s="124"/>
      <c r="EP41" s="124"/>
      <c r="EQ41" s="124"/>
      <c r="ER41" s="124"/>
      <c r="ES41" s="124"/>
      <c r="ET41" s="124"/>
      <c r="EU41" s="124"/>
      <c r="EV41" s="124"/>
      <c r="EW41" s="124"/>
      <c r="EX41" s="124"/>
      <c r="EY41" s="124"/>
    </row>
    <row r="42" spans="2:155">
      <c r="B42" s="120" t="s">
        <v>53</v>
      </c>
      <c r="C42" s="209">
        <f>$C$41*C$35</f>
        <v>0</v>
      </c>
      <c r="D42" s="209">
        <f t="shared" ref="D42:BO42" si="109">$C$41*D$35</f>
        <v>5.1864583333338912</v>
      </c>
      <c r="E42" s="209">
        <f t="shared" si="109"/>
        <v>6.78229166666687</v>
      </c>
      <c r="F42" s="209">
        <f t="shared" si="109"/>
        <v>11.170833333333816</v>
      </c>
      <c r="G42" s="209">
        <f t="shared" si="109"/>
        <v>24.735416666667788</v>
      </c>
      <c r="H42" s="209">
        <f t="shared" si="109"/>
        <v>36.704166666666673</v>
      </c>
      <c r="I42" s="209">
        <f t="shared" si="109"/>
        <v>55.854166666665868</v>
      </c>
      <c r="J42" s="209">
        <f t="shared" si="109"/>
        <v>73.00937499999749</v>
      </c>
      <c r="K42" s="209">
        <f t="shared" si="109"/>
        <v>99.73958333333222</v>
      </c>
      <c r="L42" s="209">
        <f t="shared" si="109"/>
        <v>118.88958333333758</v>
      </c>
      <c r="M42" s="209">
        <f t="shared" si="109"/>
        <v>143.22604166666284</v>
      </c>
      <c r="N42" s="209">
        <f t="shared" si="109"/>
        <v>173.94583333333406</v>
      </c>
      <c r="O42" s="209">
        <f t="shared" si="109"/>
        <v>173.94583333333406</v>
      </c>
      <c r="P42" s="209">
        <f t="shared" si="109"/>
        <v>310.38958333333051</v>
      </c>
      <c r="Q42" s="209">
        <f t="shared" si="109"/>
        <v>441.64687500001736</v>
      </c>
      <c r="R42" s="209">
        <f t="shared" si="109"/>
        <v>440.45000000000289</v>
      </c>
      <c r="S42" s="209">
        <f t="shared" si="109"/>
        <v>598.43750000000625</v>
      </c>
      <c r="T42" s="209">
        <f t="shared" si="109"/>
        <v>748.04687499998875</v>
      </c>
      <c r="U42" s="209">
        <f t="shared" si="109"/>
        <v>1008.1677083333111</v>
      </c>
      <c r="V42" s="209">
        <f t="shared" si="109"/>
        <v>1018.54062499996</v>
      </c>
      <c r="W42" s="209">
        <f t="shared" si="109"/>
        <v>1519.2333333333308</v>
      </c>
      <c r="X42" s="209">
        <f t="shared" si="109"/>
        <v>1912.6062500000041</v>
      </c>
      <c r="Y42" s="209">
        <f t="shared" si="109"/>
        <v>2162.3541666666729</v>
      </c>
      <c r="Z42" s="209">
        <f t="shared" si="109"/>
        <v>2530.9916666666868</v>
      </c>
      <c r="AA42" s="209">
        <f t="shared" si="109"/>
        <v>3073.9739583333485</v>
      </c>
      <c r="AB42" s="209">
        <f t="shared" si="109"/>
        <v>3662.8364583333287</v>
      </c>
      <c r="AC42" s="209">
        <f t="shared" si="109"/>
        <v>4392.9302083333205</v>
      </c>
      <c r="AD42" s="209">
        <f t="shared" si="109"/>
        <v>5426.6312500000022</v>
      </c>
      <c r="AE42" s="209">
        <f t="shared" si="109"/>
        <v>6450.3583333333463</v>
      </c>
      <c r="AF42" s="209">
        <f t="shared" si="109"/>
        <v>7272.6114583332992</v>
      </c>
      <c r="AG42" s="209">
        <f t="shared" si="109"/>
        <v>8175.8531249999905</v>
      </c>
      <c r="AH42" s="209">
        <f t="shared" si="109"/>
        <v>9111.8093749999607</v>
      </c>
      <c r="AI42" s="209">
        <f t="shared" si="109"/>
        <v>10831.319791666743</v>
      </c>
      <c r="AJ42" s="209">
        <f t="shared" si="109"/>
        <v>12032.184374999975</v>
      </c>
      <c r="AK42" s="209">
        <f t="shared" si="109"/>
        <v>13413.777083333385</v>
      </c>
      <c r="AL42" s="209">
        <f t="shared" si="109"/>
        <v>14656.133333333304</v>
      </c>
      <c r="AM42" s="209">
        <f t="shared" si="109"/>
        <v>16640.552083333369</v>
      </c>
      <c r="AN42" s="209">
        <f t="shared" si="109"/>
        <v>17600.046874999913</v>
      </c>
      <c r="AO42" s="209">
        <f t="shared" si="109"/>
        <v>18475.361458333275</v>
      </c>
      <c r="AP42" s="209">
        <f t="shared" si="109"/>
        <v>19813.0687500001</v>
      </c>
      <c r="AQ42" s="209">
        <f t="shared" si="109"/>
        <v>20397.542708333429</v>
      </c>
      <c r="AR42" s="209">
        <f t="shared" si="109"/>
        <v>22857.519791666582</v>
      </c>
      <c r="AS42" s="209">
        <f t="shared" si="109"/>
        <v>23975.002083333351</v>
      </c>
      <c r="AT42" s="209">
        <f t="shared" si="109"/>
        <v>25035.832291666753</v>
      </c>
      <c r="AU42" s="209">
        <f t="shared" si="109"/>
        <v>25568.840625000015</v>
      </c>
      <c r="AV42" s="209">
        <f t="shared" si="109"/>
        <v>25924.312499999851</v>
      </c>
      <c r="AW42" s="209">
        <f t="shared" si="109"/>
        <v>26055.968749999887</v>
      </c>
      <c r="AX42" s="209">
        <f t="shared" si="109"/>
        <v>26114.216666666474</v>
      </c>
      <c r="AY42" s="209">
        <f t="shared" si="109"/>
        <v>26846.704166666535</v>
      </c>
      <c r="AZ42" s="209">
        <f t="shared" si="109"/>
        <v>26681.535416666618</v>
      </c>
      <c r="BA42" s="209">
        <f t="shared" si="109"/>
        <v>27485.436458333239</v>
      </c>
      <c r="BB42" s="209">
        <f t="shared" si="109"/>
        <v>27889.980208333604</v>
      </c>
      <c r="BC42" s="209">
        <f t="shared" si="109"/>
        <v>27407.639583333301</v>
      </c>
      <c r="BD42" s="209">
        <f t="shared" si="109"/>
        <v>27434.768749999846</v>
      </c>
      <c r="BE42" s="209">
        <f t="shared" si="109"/>
        <v>25789.065625000207</v>
      </c>
      <c r="BF42" s="209">
        <f t="shared" si="109"/>
        <v>25838.935416666463</v>
      </c>
      <c r="BG42" s="209">
        <f t="shared" si="109"/>
        <v>25678.155208333188</v>
      </c>
      <c r="BH42" s="209">
        <f t="shared" si="109"/>
        <v>25719.646875000242</v>
      </c>
      <c r="BI42" s="209">
        <f t="shared" si="109"/>
        <v>25335.051041667011</v>
      </c>
      <c r="BJ42" s="209">
        <f t="shared" si="109"/>
        <v>25081.313541666641</v>
      </c>
      <c r="BK42" s="209">
        <f t="shared" si="109"/>
        <v>24853.508333333364</v>
      </c>
      <c r="BL42" s="209">
        <f t="shared" si="109"/>
        <v>25019.475000000341</v>
      </c>
      <c r="BM42" s="209">
        <f t="shared" si="109"/>
        <v>25282.388541666474</v>
      </c>
      <c r="BN42" s="209">
        <f t="shared" si="109"/>
        <v>24866.275000000034</v>
      </c>
      <c r="BO42" s="209">
        <f t="shared" si="109"/>
        <v>24729.831249999697</v>
      </c>
      <c r="BP42" s="209">
        <f t="shared" ref="BP42:EA42" si="110">$C$41*BP$35</f>
        <v>24599.770833333663</v>
      </c>
      <c r="BQ42" s="209">
        <f t="shared" si="110"/>
        <v>24577.828125000055</v>
      </c>
      <c r="BR42" s="209">
        <f t="shared" si="110"/>
        <v>25179.457291666386</v>
      </c>
      <c r="BS42" s="209">
        <f t="shared" si="110"/>
        <v>25268.823958333563</v>
      </c>
      <c r="BT42" s="209">
        <f t="shared" si="110"/>
        <v>25158.312500000324</v>
      </c>
      <c r="BU42" s="209">
        <f t="shared" si="110"/>
        <v>24930.108333333541</v>
      </c>
      <c r="BV42" s="209">
        <f t="shared" si="110"/>
        <v>24775.711458332982</v>
      </c>
      <c r="BW42" s="209">
        <f t="shared" si="110"/>
        <v>24728.235416666954</v>
      </c>
      <c r="BX42" s="209">
        <f t="shared" si="110"/>
        <v>24456.145833333689</v>
      </c>
      <c r="BY42" s="209">
        <f t="shared" si="110"/>
        <v>23340.658333332889</v>
      </c>
      <c r="BZ42" s="209">
        <f t="shared" si="110"/>
        <v>22243.921875000575</v>
      </c>
      <c r="CA42" s="209">
        <f t="shared" si="110"/>
        <v>21744.825000000154</v>
      </c>
      <c r="CB42" s="209">
        <f t="shared" si="110"/>
        <v>21391.746875000055</v>
      </c>
      <c r="CC42" s="209">
        <f t="shared" si="110"/>
        <v>21209.821874999729</v>
      </c>
      <c r="CD42" s="209">
        <f t="shared" si="110"/>
        <v>20532.789583333328</v>
      </c>
      <c r="CE42" s="209">
        <f t="shared" si="110"/>
        <v>19061.830208333864</v>
      </c>
      <c r="CF42" s="209">
        <f t="shared" si="110"/>
        <v>16820.482291667035</v>
      </c>
      <c r="CG42" s="209">
        <f t="shared" si="110"/>
        <v>16012.591666666491</v>
      </c>
      <c r="CH42" s="209">
        <f t="shared" si="110"/>
        <v>15774.014583332995</v>
      </c>
      <c r="CI42" s="209">
        <f t="shared" si="110"/>
        <v>15389.418750000379</v>
      </c>
      <c r="CJ42" s="209">
        <f t="shared" si="110"/>
        <v>14802.551041666418</v>
      </c>
      <c r="CK42" s="209">
        <f t="shared" si="110"/>
        <v>14093.203124999474</v>
      </c>
      <c r="CL42" s="209">
        <f t="shared" si="110"/>
        <v>14415.561458333779</v>
      </c>
      <c r="CM42" s="209">
        <f t="shared" si="110"/>
        <v>13843.056249999319</v>
      </c>
      <c r="CN42" s="209">
        <f t="shared" si="110"/>
        <v>13174.801041666067</v>
      </c>
      <c r="CO42" s="209">
        <f t="shared" si="110"/>
        <v>12633.015625000398</v>
      </c>
      <c r="CP42" s="209">
        <f t="shared" si="110"/>
        <v>11866.217708332677</v>
      </c>
      <c r="CQ42" s="209">
        <f t="shared" si="110"/>
        <v>11556.227083333486</v>
      </c>
      <c r="CR42" s="209">
        <f t="shared" si="110"/>
        <v>11217.511458333231</v>
      </c>
      <c r="CS42" s="209">
        <f t="shared" si="110"/>
        <v>11878.186458332302</v>
      </c>
      <c r="CT42" s="209">
        <f t="shared" si="110"/>
        <v>11579.366666666097</v>
      </c>
      <c r="CU42" s="209">
        <f t="shared" si="110"/>
        <v>10985.317708332717</v>
      </c>
      <c r="CV42" s="209">
        <f t="shared" si="110"/>
        <v>10462.682291665855</v>
      </c>
      <c r="CW42" s="209">
        <f t="shared" si="110"/>
        <v>10121.572916666239</v>
      </c>
      <c r="CX42" s="209">
        <f t="shared" si="110"/>
        <v>9999.8906249997217</v>
      </c>
      <c r="CY42" s="209">
        <f t="shared" si="110"/>
        <v>8864.4552083325925</v>
      </c>
      <c r="CZ42" s="209">
        <f t="shared" si="110"/>
        <v>8753.1458333330793</v>
      </c>
      <c r="DA42" s="209">
        <f t="shared" si="110"/>
        <v>7999.5135416666908</v>
      </c>
      <c r="DB42" s="209">
        <f t="shared" si="110"/>
        <v>7162.0999999990936</v>
      </c>
      <c r="DC42" s="209">
        <f t="shared" si="110"/>
        <v>6518.9791666666661</v>
      </c>
      <c r="DD42" s="209">
        <f t="shared" si="110"/>
        <v>5746.1968749992811</v>
      </c>
      <c r="DE42" s="209">
        <f t="shared" si="110"/>
        <v>5115.8427083324996</v>
      </c>
      <c r="DF42" s="209">
        <f t="shared" si="110"/>
        <v>4455.1677083334289</v>
      </c>
      <c r="DG42" s="209">
        <f t="shared" si="110"/>
        <v>3705.9239583332896</v>
      </c>
      <c r="DH42" s="209">
        <f t="shared" si="110"/>
        <v>2984.2083333333376</v>
      </c>
      <c r="DI42" s="209">
        <f t="shared" si="110"/>
        <v>2325.9270833333376</v>
      </c>
      <c r="DJ42" s="209">
        <f t="shared" si="110"/>
        <v>1704.7489583333377</v>
      </c>
      <c r="DK42" s="209">
        <f t="shared" si="110"/>
        <v>1175.7302083333375</v>
      </c>
      <c r="DL42" s="209">
        <f t="shared" si="110"/>
        <v>694.58645833333765</v>
      </c>
      <c r="DM42" s="209">
        <f t="shared" si="110"/>
        <v>4.3542058847378936E-12</v>
      </c>
      <c r="DN42" s="209">
        <f t="shared" si="110"/>
        <v>4.3542058847378936E-12</v>
      </c>
      <c r="DO42" s="209">
        <f t="shared" si="110"/>
        <v>4.3542058847378936E-12</v>
      </c>
      <c r="DP42" s="209">
        <f t="shared" si="110"/>
        <v>4.3542058847378936E-12</v>
      </c>
      <c r="DQ42" s="209">
        <f t="shared" si="110"/>
        <v>4.3542058847378936E-12</v>
      </c>
      <c r="DR42" s="209">
        <f t="shared" si="110"/>
        <v>4.3542058847378936E-12</v>
      </c>
      <c r="DS42" s="209">
        <f t="shared" si="110"/>
        <v>4.3542058847378936E-12</v>
      </c>
      <c r="DT42" s="209">
        <f t="shared" si="110"/>
        <v>4.3542058847378936E-12</v>
      </c>
      <c r="DU42" s="209">
        <f t="shared" si="110"/>
        <v>4.3542058847378936E-12</v>
      </c>
      <c r="DV42" s="209">
        <f t="shared" si="110"/>
        <v>4.3542058847378936E-12</v>
      </c>
      <c r="DW42" s="209">
        <f t="shared" si="110"/>
        <v>4.3542058847378936E-12</v>
      </c>
      <c r="DX42" s="209">
        <f t="shared" si="110"/>
        <v>4.3542058847378936E-12</v>
      </c>
      <c r="DY42" s="209">
        <f t="shared" si="110"/>
        <v>4.3542058847378936E-12</v>
      </c>
      <c r="DZ42" s="209">
        <f t="shared" si="110"/>
        <v>4.3542058847378936E-12</v>
      </c>
      <c r="EA42" s="209">
        <f t="shared" si="110"/>
        <v>4.3542058847378936E-12</v>
      </c>
      <c r="EB42" s="209">
        <f t="shared" ref="EB42:EY42" si="111">$C$41*EB$35</f>
        <v>4.3542058847378936E-12</v>
      </c>
      <c r="EC42" s="209">
        <f t="shared" si="111"/>
        <v>4.3542058847378936E-12</v>
      </c>
      <c r="ED42" s="209">
        <f t="shared" si="111"/>
        <v>4.3542058847378936E-12</v>
      </c>
      <c r="EE42" s="209">
        <f t="shared" si="111"/>
        <v>4.3542058847378936E-12</v>
      </c>
      <c r="EF42" s="209">
        <f t="shared" si="111"/>
        <v>4.3542058847378936E-12</v>
      </c>
      <c r="EG42" s="209">
        <f t="shared" si="111"/>
        <v>4.3542058847378936E-12</v>
      </c>
      <c r="EH42" s="209">
        <f t="shared" si="111"/>
        <v>4.3542058847378936E-12</v>
      </c>
      <c r="EI42" s="209">
        <f t="shared" si="111"/>
        <v>4.3542058847378936E-12</v>
      </c>
      <c r="EJ42" s="209">
        <f t="shared" si="111"/>
        <v>4.3542058847378936E-12</v>
      </c>
      <c r="EK42" s="209">
        <f t="shared" si="111"/>
        <v>4.3542058847378936E-12</v>
      </c>
      <c r="EL42" s="209">
        <f t="shared" si="111"/>
        <v>4.3542058847378936E-12</v>
      </c>
      <c r="EM42" s="209">
        <f t="shared" si="111"/>
        <v>4.3542058847378936E-12</v>
      </c>
      <c r="EN42" s="209">
        <f t="shared" si="111"/>
        <v>4.3542058847378936E-12</v>
      </c>
      <c r="EO42" s="209">
        <f t="shared" si="111"/>
        <v>4.3542058847378936E-12</v>
      </c>
      <c r="EP42" s="209">
        <f t="shared" si="111"/>
        <v>4.3542058847378936E-12</v>
      </c>
      <c r="EQ42" s="209">
        <f t="shared" si="111"/>
        <v>4.3542058847378936E-12</v>
      </c>
      <c r="ER42" s="209">
        <f t="shared" si="111"/>
        <v>4.3542058847378936E-12</v>
      </c>
      <c r="ES42" s="209">
        <f t="shared" si="111"/>
        <v>4.3542058847378936E-12</v>
      </c>
      <c r="ET42" s="209">
        <f t="shared" si="111"/>
        <v>4.3542058847378936E-12</v>
      </c>
      <c r="EU42" s="209">
        <f t="shared" si="111"/>
        <v>4.3542058847378936E-12</v>
      </c>
      <c r="EV42" s="209">
        <f t="shared" si="111"/>
        <v>4.3542058847378936E-12</v>
      </c>
      <c r="EW42" s="209">
        <f t="shared" si="111"/>
        <v>4.3542058847378936E-12</v>
      </c>
      <c r="EX42" s="209">
        <f t="shared" si="111"/>
        <v>4.3542058847378936E-12</v>
      </c>
      <c r="EY42" s="209">
        <f t="shared" si="111"/>
        <v>4.3542058847378936E-12</v>
      </c>
    </row>
    <row r="43" spans="2:155">
      <c r="B43" s="91"/>
      <c r="C43" s="91"/>
      <c r="D43" s="91"/>
      <c r="E43" s="91"/>
      <c r="F43" s="91"/>
      <c r="G43" s="91"/>
      <c r="H43" s="91"/>
      <c r="I43" s="91"/>
      <c r="J43" s="91"/>
      <c r="K43" s="91"/>
      <c r="L43" s="91"/>
      <c r="M43" s="91"/>
      <c r="N43" s="91"/>
      <c r="O43" s="91"/>
      <c r="P43" s="91"/>
      <c r="Q43" s="91"/>
      <c r="R43" s="91"/>
      <c r="S43" s="91"/>
      <c r="T43" s="91"/>
      <c r="U43" s="91"/>
      <c r="V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c r="AY43" s="91"/>
      <c r="AZ43" s="91"/>
      <c r="BA43" s="91"/>
      <c r="BB43" s="91"/>
      <c r="BC43" s="91"/>
      <c r="BD43" s="91"/>
      <c r="BE43" s="91"/>
      <c r="BF43" s="91"/>
      <c r="BG43" s="91"/>
      <c r="BV43" s="91"/>
      <c r="BW43" s="91"/>
      <c r="CL43" s="91"/>
      <c r="CM43" s="91"/>
      <c r="DB43" s="91"/>
      <c r="DC43" s="91"/>
      <c r="DD43" s="91"/>
      <c r="DE43" s="91"/>
      <c r="DF43" s="91"/>
      <c r="DG43" s="91"/>
      <c r="DH43" s="91"/>
      <c r="DI43" s="91"/>
      <c r="DJ43" s="91"/>
      <c r="DK43" s="91"/>
      <c r="DL43" s="91"/>
      <c r="DM43" s="91"/>
      <c r="DN43" s="91"/>
      <c r="DO43" s="91"/>
      <c r="DP43" s="91"/>
      <c r="DQ43" s="91"/>
      <c r="DR43" s="91"/>
      <c r="DS43" s="91"/>
      <c r="DT43" s="91"/>
      <c r="DU43" s="91"/>
      <c r="DV43" s="91"/>
      <c r="DW43" s="91"/>
      <c r="DX43" s="91"/>
      <c r="DY43" s="91"/>
      <c r="DZ43" s="91"/>
      <c r="EA43" s="91"/>
      <c r="EB43" s="91"/>
      <c r="EC43" s="91"/>
      <c r="ED43" s="91"/>
      <c r="EE43" s="91"/>
      <c r="EF43" s="91"/>
      <c r="EG43" s="91"/>
      <c r="EH43" s="91"/>
      <c r="EI43" s="91"/>
      <c r="EJ43" s="91"/>
      <c r="EK43" s="91"/>
      <c r="EL43" s="91"/>
      <c r="EM43" s="91"/>
      <c r="EN43" s="91"/>
      <c r="EO43" s="91"/>
      <c r="EP43" s="91"/>
      <c r="EQ43" s="91"/>
      <c r="ER43" s="91"/>
      <c r="ES43" s="91"/>
      <c r="ET43" s="91"/>
      <c r="EU43" s="91"/>
      <c r="EV43" s="91"/>
      <c r="EW43" s="91"/>
      <c r="EX43" s="91"/>
      <c r="EY43" s="91"/>
    </row>
    <row r="44" spans="2:155">
      <c r="B44" s="91"/>
      <c r="C44" s="91"/>
      <c r="D44" s="91"/>
      <c r="E44" s="91"/>
      <c r="F44" s="91"/>
      <c r="G44" s="91"/>
      <c r="H44" s="91"/>
      <c r="I44" s="91"/>
      <c r="J44" s="91"/>
      <c r="K44" s="91"/>
      <c r="L44" s="91"/>
      <c r="M44" s="91"/>
      <c r="N44" s="91"/>
      <c r="O44" s="91"/>
      <c r="P44" s="91"/>
      <c r="Q44" s="91"/>
      <c r="R44" s="91"/>
      <c r="S44" s="91"/>
      <c r="T44" s="91"/>
      <c r="U44" s="91"/>
      <c r="V44" s="91"/>
      <c r="X44" s="91"/>
      <c r="Y44" s="91"/>
      <c r="Z44" s="91"/>
      <c r="AA44" s="91"/>
      <c r="AB44" s="91"/>
      <c r="AC44" s="91"/>
      <c r="AD44" s="91"/>
      <c r="AE44" s="91"/>
      <c r="AF44" s="91"/>
      <c r="AG44" s="91"/>
      <c r="AH44" s="91"/>
      <c r="AI44" s="91"/>
      <c r="AJ44" s="91"/>
      <c r="AK44" s="91"/>
      <c r="AL44" s="91"/>
      <c r="AM44" s="91"/>
      <c r="AN44" s="91"/>
      <c r="AO44" s="91"/>
      <c r="AP44" s="91"/>
      <c r="AQ44" s="91"/>
      <c r="AR44" s="91"/>
      <c r="AS44" s="91"/>
      <c r="AT44" s="91"/>
      <c r="AU44" s="91"/>
      <c r="AV44" s="91"/>
      <c r="AW44" s="91"/>
      <c r="AX44" s="91"/>
      <c r="AY44" s="91"/>
      <c r="AZ44" s="91"/>
      <c r="BA44" s="91"/>
      <c r="BB44" s="91"/>
      <c r="BC44" s="91"/>
      <c r="BD44" s="91"/>
      <c r="BE44" s="91"/>
      <c r="BF44" s="91"/>
      <c r="BG44" s="91"/>
      <c r="BV44" s="91"/>
      <c r="BW44" s="91"/>
      <c r="CL44" s="91"/>
      <c r="CM44" s="91"/>
      <c r="DB44" s="91"/>
      <c r="DC44" s="91"/>
      <c r="DD44" s="91"/>
      <c r="DE44" s="91"/>
      <c r="DF44" s="91"/>
      <c r="DG44" s="91"/>
      <c r="DH44" s="91"/>
      <c r="DI44" s="91"/>
      <c r="DJ44" s="91"/>
      <c r="DK44" s="91"/>
      <c r="DL44" s="91"/>
      <c r="DM44" s="91"/>
      <c r="DN44" s="91"/>
      <c r="DO44" s="91"/>
      <c r="DP44" s="91"/>
      <c r="DQ44" s="91"/>
      <c r="DR44" s="91"/>
      <c r="DS44" s="91"/>
      <c r="DT44" s="91"/>
      <c r="DU44" s="91"/>
      <c r="DV44" s="91"/>
      <c r="DW44" s="91"/>
      <c r="DX44" s="91"/>
      <c r="DY44" s="91"/>
      <c r="DZ44" s="91"/>
      <c r="EA44" s="91"/>
      <c r="EB44" s="91"/>
      <c r="EC44" s="91"/>
      <c r="ED44" s="91"/>
      <c r="EE44" s="91"/>
      <c r="EF44" s="91"/>
      <c r="EG44" s="91"/>
      <c r="EH44" s="91"/>
      <c r="EI44" s="91"/>
      <c r="EJ44" s="91"/>
      <c r="EK44" s="91"/>
      <c r="EL44" s="91"/>
      <c r="EM44" s="91"/>
      <c r="EN44" s="91"/>
      <c r="EO44" s="91"/>
      <c r="EP44" s="91"/>
      <c r="EQ44" s="91"/>
      <c r="ER44" s="91"/>
      <c r="ES44" s="91"/>
      <c r="ET44" s="91"/>
      <c r="EU44" s="91"/>
      <c r="EV44" s="91"/>
      <c r="EW44" s="91"/>
      <c r="EX44" s="91"/>
      <c r="EY44" s="91"/>
    </row>
    <row r="45" spans="2:155">
      <c r="B45" s="95" t="s">
        <v>112</v>
      </c>
      <c r="C45" s="125">
        <f>Calculations!M15</f>
        <v>2.25</v>
      </c>
      <c r="D45" s="91"/>
      <c r="E45" s="91"/>
      <c r="F45" s="91"/>
      <c r="G45" s="91"/>
      <c r="H45" s="91"/>
      <c r="I45" s="91"/>
      <c r="J45" s="91"/>
      <c r="K45" s="91"/>
      <c r="L45" s="91"/>
      <c r="M45" s="91"/>
      <c r="N45" s="91"/>
      <c r="O45" s="91"/>
      <c r="P45" s="91"/>
      <c r="Q45" s="91"/>
      <c r="R45" s="91"/>
      <c r="S45" s="91"/>
      <c r="T45" s="91"/>
      <c r="U45" s="91"/>
      <c r="V45" s="91"/>
      <c r="X45" s="91"/>
      <c r="Y45" s="91"/>
      <c r="Z45" s="91"/>
      <c r="AA45" s="91"/>
      <c r="AB45" s="91"/>
      <c r="AC45" s="91"/>
      <c r="AD45" s="91"/>
      <c r="AE45" s="91"/>
      <c r="AF45" s="91"/>
      <c r="AG45" s="91"/>
      <c r="AH45" s="91"/>
      <c r="AI45" s="91"/>
      <c r="AJ45" s="91"/>
      <c r="AK45" s="91"/>
      <c r="AL45" s="91"/>
      <c r="AM45" s="91"/>
      <c r="AN45" s="91"/>
      <c r="AO45" s="91"/>
      <c r="AP45" s="91"/>
      <c r="AQ45" s="91"/>
      <c r="AR45" s="91"/>
      <c r="AS45" s="91"/>
      <c r="AT45" s="91"/>
      <c r="AU45" s="91"/>
      <c r="AV45" s="91"/>
      <c r="AW45" s="91"/>
      <c r="AX45" s="91"/>
      <c r="AY45" s="91"/>
      <c r="AZ45" s="91"/>
      <c r="BA45" s="91"/>
      <c r="BB45" s="91"/>
      <c r="BC45" s="91"/>
      <c r="BD45" s="91"/>
      <c r="BE45" s="91"/>
      <c r="BF45" s="91"/>
      <c r="BG45" s="91"/>
      <c r="BV45" s="91"/>
      <c r="BW45" s="91"/>
      <c r="CL45" s="91"/>
      <c r="CM45" s="91"/>
      <c r="DB45" s="91"/>
      <c r="DC45" s="91"/>
      <c r="DD45" s="91"/>
      <c r="DE45" s="91"/>
      <c r="DF45" s="91"/>
      <c r="DG45" s="91"/>
      <c r="DH45" s="91"/>
      <c r="DI45" s="91"/>
      <c r="DJ45" s="91"/>
      <c r="DK45" s="91"/>
      <c r="DL45" s="91"/>
      <c r="DM45" s="91"/>
      <c r="DN45" s="91"/>
      <c r="DO45" s="91"/>
      <c r="DP45" s="91"/>
      <c r="DQ45" s="91"/>
      <c r="DR45" s="91"/>
      <c r="DS45" s="91"/>
      <c r="DT45" s="91"/>
      <c r="DU45" s="91"/>
      <c r="DV45" s="91"/>
      <c r="DW45" s="91"/>
      <c r="DX45" s="91"/>
      <c r="DY45" s="91"/>
      <c r="DZ45" s="91"/>
      <c r="EA45" s="91"/>
      <c r="EB45" s="91"/>
      <c r="EC45" s="91"/>
      <c r="ED45" s="91"/>
      <c r="EE45" s="91"/>
      <c r="EF45" s="91"/>
      <c r="EG45" s="91"/>
      <c r="EH45" s="91"/>
      <c r="EI45" s="91"/>
      <c r="EJ45" s="91"/>
      <c r="EK45" s="91"/>
      <c r="EL45" s="91"/>
      <c r="EM45" s="91"/>
      <c r="EN45" s="91"/>
      <c r="EO45" s="91"/>
      <c r="EP45" s="91"/>
      <c r="EQ45" s="91"/>
      <c r="ER45" s="91"/>
      <c r="ES45" s="91"/>
      <c r="ET45" s="91"/>
      <c r="EU45" s="91"/>
      <c r="EV45" s="91"/>
      <c r="EW45" s="91"/>
      <c r="EX45" s="91"/>
      <c r="EY45" s="91"/>
    </row>
    <row r="46" spans="2:155">
      <c r="B46" s="95" t="s">
        <v>52</v>
      </c>
      <c r="C46" s="208">
        <f t="shared" ref="C46:AP46" si="112">$C$45*C$8</f>
        <v>29.250000000003148</v>
      </c>
      <c r="D46" s="208">
        <f t="shared" si="112"/>
        <v>8.999999999997998</v>
      </c>
      <c r="E46" s="208">
        <f t="shared" si="112"/>
        <v>24.750000000001574</v>
      </c>
      <c r="F46" s="208">
        <f t="shared" si="112"/>
        <v>76.500000000003595</v>
      </c>
      <c r="G46" s="208">
        <f t="shared" si="112"/>
        <v>67.499999999993705</v>
      </c>
      <c r="H46" s="208">
        <f t="shared" si="112"/>
        <v>107.99999999999551</v>
      </c>
      <c r="I46" s="208">
        <f t="shared" si="112"/>
        <v>96.749999999990322</v>
      </c>
      <c r="J46" s="208">
        <f t="shared" si="112"/>
        <v>150.75000000000787</v>
      </c>
      <c r="K46" s="208">
        <f t="shared" si="112"/>
        <v>108.00000000003038</v>
      </c>
      <c r="L46" s="208">
        <f t="shared" si="112"/>
        <v>137.24999999995433</v>
      </c>
      <c r="M46" s="208">
        <f t="shared" si="112"/>
        <v>173.25000000002586</v>
      </c>
      <c r="N46" s="208">
        <f t="shared" si="112"/>
        <v>0</v>
      </c>
      <c r="O46" s="208">
        <f t="shared" si="112"/>
        <v>769.49999999997976</v>
      </c>
      <c r="P46" s="208">
        <f t="shared" si="112"/>
        <v>769.50000000011698</v>
      </c>
      <c r="Q46" s="208">
        <f t="shared" si="112"/>
        <v>2.2499999999161</v>
      </c>
      <c r="R46" s="208">
        <f t="shared" si="112"/>
        <v>915.75000000002024</v>
      </c>
      <c r="S46" s="208">
        <f t="shared" si="112"/>
        <v>920.24999999990553</v>
      </c>
      <c r="T46" s="208">
        <f t="shared" si="112"/>
        <v>1534.4999999999325</v>
      </c>
      <c r="U46" s="208">
        <f t="shared" si="112"/>
        <v>166.49999999989561</v>
      </c>
      <c r="V46" s="208">
        <f t="shared" si="112"/>
        <v>2920.5000000002028</v>
      </c>
      <c r="W46" s="208">
        <f t="shared" si="112"/>
        <v>2369.250000000045</v>
      </c>
      <c r="X46" s="208">
        <f t="shared" si="112"/>
        <v>1516.5000000000405</v>
      </c>
      <c r="Y46" s="208">
        <f t="shared" si="112"/>
        <v>2216.2500000000337</v>
      </c>
      <c r="Z46" s="208">
        <f t="shared" si="112"/>
        <v>3235.5</v>
      </c>
      <c r="AA46" s="208">
        <f t="shared" si="112"/>
        <v>3320.9999999998872</v>
      </c>
      <c r="AB46" s="208">
        <f t="shared" si="112"/>
        <v>4886.9999999999327</v>
      </c>
      <c r="AC46" s="208">
        <f t="shared" si="112"/>
        <v>6599.2500000002028</v>
      </c>
      <c r="AD46" s="208">
        <f t="shared" si="112"/>
        <v>5775.7499999999773</v>
      </c>
      <c r="AE46" s="208">
        <f t="shared" si="112"/>
        <v>5552.9999999997526</v>
      </c>
      <c r="AF46" s="208">
        <f t="shared" si="112"/>
        <v>6014.2500000000455</v>
      </c>
      <c r="AG46" s="208">
        <f t="shared" si="112"/>
        <v>6812.9999999997744</v>
      </c>
      <c r="AH46" s="208">
        <f t="shared" si="112"/>
        <v>9864.0000000005402</v>
      </c>
      <c r="AI46" s="208">
        <f t="shared" si="112"/>
        <v>9692.9999999996398</v>
      </c>
      <c r="AJ46" s="208">
        <f t="shared" si="112"/>
        <v>10161.000000000473</v>
      </c>
      <c r="AK46" s="208">
        <f t="shared" si="112"/>
        <v>8522.9999999995725</v>
      </c>
      <c r="AL46" s="208">
        <f t="shared" si="112"/>
        <v>13407.750000000406</v>
      </c>
      <c r="AM46" s="208">
        <f t="shared" si="112"/>
        <v>8646.7499999993015</v>
      </c>
      <c r="AN46" s="208">
        <f t="shared" si="112"/>
        <v>8257.5000000000455</v>
      </c>
      <c r="AO46" s="208">
        <f t="shared" si="112"/>
        <v>12431.250000000833</v>
      </c>
      <c r="AP46" s="208">
        <f t="shared" si="112"/>
        <v>9895.5000000001801</v>
      </c>
      <c r="AQ46" s="208">
        <f t="shared" ref="AQ46:BD46" si="113">$C$45*AQ$8</f>
        <v>19649.249999998945</v>
      </c>
      <c r="AR46" s="208">
        <f t="shared" si="113"/>
        <v>11855.250000000338</v>
      </c>
      <c r="AS46" s="208">
        <f t="shared" si="113"/>
        <v>11997.000000000427</v>
      </c>
      <c r="AT46" s="208">
        <f t="shared" si="113"/>
        <v>9818.9999999993706</v>
      </c>
      <c r="AU46" s="208">
        <f t="shared" si="113"/>
        <v>11868.749999999618</v>
      </c>
      <c r="AV46" s="208">
        <f t="shared" si="113"/>
        <v>10435.499999999842</v>
      </c>
      <c r="AW46" s="208">
        <f t="shared" si="113"/>
        <v>10489.500000000022</v>
      </c>
      <c r="AX46" s="208">
        <f t="shared" si="113"/>
        <v>12653.999999999909</v>
      </c>
      <c r="AY46" s="208">
        <f t="shared" si="113"/>
        <v>12476.250000000855</v>
      </c>
      <c r="AZ46" s="208">
        <f t="shared" si="113"/>
        <v>13180.499999999054</v>
      </c>
      <c r="BA46" s="208">
        <f t="shared" si="113"/>
        <v>10539.000000002094</v>
      </c>
      <c r="BB46" s="208">
        <f t="shared" si="113"/>
        <v>9710.9999999991214</v>
      </c>
      <c r="BC46" s="208">
        <f t="shared" si="113"/>
        <v>10048.499999999505</v>
      </c>
      <c r="BD46" s="208">
        <f t="shared" si="113"/>
        <v>10368.00000000099</v>
      </c>
      <c r="BE46" s="208">
        <f>$C$45*BE$8</f>
        <v>12136.499999998041</v>
      </c>
      <c r="BF46" s="208">
        <f t="shared" ref="BF46:DQ46" si="114">$C$45*BF$8</f>
        <v>11090.25000000072</v>
      </c>
      <c r="BG46" s="208">
        <f t="shared" si="114"/>
        <v>10053.000000001575</v>
      </c>
      <c r="BH46" s="208">
        <f t="shared" si="114"/>
        <v>9699.7500000002019</v>
      </c>
      <c r="BI46" s="208">
        <f t="shared" si="114"/>
        <v>9004.4999999977717</v>
      </c>
      <c r="BJ46" s="208">
        <f t="shared" si="114"/>
        <v>9204.7500000003383</v>
      </c>
      <c r="BK46" s="208">
        <f t="shared" si="114"/>
        <v>13590.000000001643</v>
      </c>
      <c r="BL46" s="208">
        <f t="shared" si="114"/>
        <v>13958.999999997839</v>
      </c>
      <c r="BM46" s="208">
        <f t="shared" si="114"/>
        <v>10833.750000000338</v>
      </c>
      <c r="BN46" s="208">
        <f t="shared" si="114"/>
        <v>9769.5000000002019</v>
      </c>
      <c r="BO46" s="208">
        <f t="shared" si="114"/>
        <v>8977.5000000026776</v>
      </c>
      <c r="BP46" s="208">
        <f t="shared" si="114"/>
        <v>9924.7499999979736</v>
      </c>
      <c r="BQ46" s="208">
        <f t="shared" si="114"/>
        <v>13760.999999999078</v>
      </c>
      <c r="BR46" s="208">
        <f t="shared" si="114"/>
        <v>12640.500000000922</v>
      </c>
      <c r="BS46" s="208">
        <f t="shared" si="114"/>
        <v>10467.000000001239</v>
      </c>
      <c r="BT46" s="208">
        <f t="shared" si="114"/>
        <v>8766.0000000009222</v>
      </c>
      <c r="BU46" s="208">
        <f t="shared" si="114"/>
        <v>8828.9999999970514</v>
      </c>
      <c r="BV46" s="208">
        <f t="shared" si="114"/>
        <v>8736.7500000013715</v>
      </c>
      <c r="BW46" s="208">
        <f t="shared" si="114"/>
        <v>7670.2500000007203</v>
      </c>
      <c r="BX46" s="208">
        <f t="shared" si="114"/>
        <v>7298.9999999971196</v>
      </c>
      <c r="BY46" s="208">
        <f t="shared" si="114"/>
        <v>7773.7500000035998</v>
      </c>
      <c r="BZ46" s="208">
        <f t="shared" si="114"/>
        <v>8018.9999999979755</v>
      </c>
      <c r="CA46" s="208">
        <f t="shared" si="114"/>
        <v>7778.2499999996171</v>
      </c>
      <c r="CB46" s="208">
        <f t="shared" si="114"/>
        <v>7951.5000000008549</v>
      </c>
      <c r="CC46" s="208">
        <f t="shared" si="114"/>
        <v>6106.4999999994825</v>
      </c>
      <c r="CD46" s="208">
        <f t="shared" si="114"/>
        <v>5465.2500000020927</v>
      </c>
      <c r="CE46" s="208">
        <f t="shared" si="114"/>
        <v>0</v>
      </c>
      <c r="CF46" s="208">
        <f t="shared" si="114"/>
        <v>5910.7499999981774</v>
      </c>
      <c r="CG46" s="208">
        <f t="shared" si="114"/>
        <v>7420.5</v>
      </c>
      <c r="CH46" s="208">
        <f t="shared" si="114"/>
        <v>6660.0000000011032</v>
      </c>
      <c r="CI46" s="208">
        <f t="shared" si="114"/>
        <v>5426.99999999784</v>
      </c>
      <c r="CJ46" s="208">
        <f t="shared" si="114"/>
        <v>3669.7499999991451</v>
      </c>
      <c r="CK46" s="208">
        <f t="shared" si="114"/>
        <v>9117.0000000026102</v>
      </c>
      <c r="CL46" s="208">
        <f t="shared" si="114"/>
        <v>4544.9999999972551</v>
      </c>
      <c r="CM46" s="208">
        <f t="shared" si="114"/>
        <v>4250.2499999984248</v>
      </c>
      <c r="CN46" s="208">
        <f t="shared" si="114"/>
        <v>4722.7500000052423</v>
      </c>
      <c r="CO46" s="208">
        <f t="shared" si="114"/>
        <v>3626.9999999948923</v>
      </c>
      <c r="CP46" s="208">
        <f t="shared" si="114"/>
        <v>4358.25000000405</v>
      </c>
      <c r="CQ46" s="208">
        <f t="shared" si="114"/>
        <v>3555.0000000006521</v>
      </c>
      <c r="CR46" s="208">
        <f t="shared" si="114"/>
        <v>3725.9999999947577</v>
      </c>
      <c r="CS46" s="208">
        <f t="shared" si="114"/>
        <v>4225.5000000007876</v>
      </c>
      <c r="CT46" s="208">
        <f t="shared" si="114"/>
        <v>4070.2499999997299</v>
      </c>
      <c r="CU46" s="208">
        <f t="shared" si="114"/>
        <v>3712.5</v>
      </c>
      <c r="CV46" s="208">
        <f t="shared" si="114"/>
        <v>3503.25</v>
      </c>
      <c r="CW46" s="208">
        <f t="shared" si="114"/>
        <v>2983.5</v>
      </c>
      <c r="CX46" s="208">
        <f t="shared" si="114"/>
        <v>2713.5</v>
      </c>
      <c r="CY46" s="208">
        <f t="shared" si="114"/>
        <v>3917.25</v>
      </c>
      <c r="CZ46" s="208">
        <f t="shared" si="114"/>
        <v>0</v>
      </c>
      <c r="DA46" s="208">
        <f t="shared" si="114"/>
        <v>0</v>
      </c>
      <c r="DB46" s="208">
        <f t="shared" si="114"/>
        <v>0</v>
      </c>
      <c r="DC46" s="208">
        <f t="shared" si="114"/>
        <v>0</v>
      </c>
      <c r="DD46" s="208">
        <f t="shared" si="114"/>
        <v>0</v>
      </c>
      <c r="DE46" s="208">
        <f t="shared" si="114"/>
        <v>0</v>
      </c>
      <c r="DF46" s="208">
        <f t="shared" si="114"/>
        <v>0</v>
      </c>
      <c r="DG46" s="208">
        <f t="shared" si="114"/>
        <v>0</v>
      </c>
      <c r="DH46" s="208">
        <f t="shared" si="114"/>
        <v>0</v>
      </c>
      <c r="DI46" s="208">
        <f t="shared" si="114"/>
        <v>0</v>
      </c>
      <c r="DJ46" s="208">
        <f t="shared" si="114"/>
        <v>0</v>
      </c>
      <c r="DK46" s="208">
        <f t="shared" si="114"/>
        <v>0</v>
      </c>
      <c r="DL46" s="208">
        <f t="shared" si="114"/>
        <v>0</v>
      </c>
      <c r="DM46" s="208">
        <f t="shared" si="114"/>
        <v>0</v>
      </c>
      <c r="DN46" s="208">
        <f t="shared" si="114"/>
        <v>0</v>
      </c>
      <c r="DO46" s="208">
        <f t="shared" si="114"/>
        <v>0</v>
      </c>
      <c r="DP46" s="208">
        <f t="shared" si="114"/>
        <v>0</v>
      </c>
      <c r="DQ46" s="208">
        <f t="shared" si="114"/>
        <v>0</v>
      </c>
      <c r="DR46" s="208">
        <f t="shared" ref="DR46:EY46" si="115">$C$45*DR$8</f>
        <v>0</v>
      </c>
      <c r="DS46" s="208">
        <f t="shared" si="115"/>
        <v>0</v>
      </c>
      <c r="DT46" s="208">
        <f t="shared" si="115"/>
        <v>0</v>
      </c>
      <c r="DU46" s="208">
        <f t="shared" si="115"/>
        <v>0</v>
      </c>
      <c r="DV46" s="208">
        <f t="shared" si="115"/>
        <v>0</v>
      </c>
      <c r="DW46" s="208">
        <f t="shared" si="115"/>
        <v>0</v>
      </c>
      <c r="DX46" s="208">
        <f t="shared" si="115"/>
        <v>0</v>
      </c>
      <c r="DY46" s="208">
        <f t="shared" si="115"/>
        <v>0</v>
      </c>
      <c r="DZ46" s="208">
        <f t="shared" si="115"/>
        <v>0</v>
      </c>
      <c r="EA46" s="208">
        <f t="shared" si="115"/>
        <v>0</v>
      </c>
      <c r="EB46" s="208">
        <f t="shared" si="115"/>
        <v>0</v>
      </c>
      <c r="EC46" s="208">
        <f t="shared" si="115"/>
        <v>0</v>
      </c>
      <c r="ED46" s="208">
        <f t="shared" si="115"/>
        <v>0</v>
      </c>
      <c r="EE46" s="208">
        <f t="shared" si="115"/>
        <v>0</v>
      </c>
      <c r="EF46" s="208">
        <f t="shared" si="115"/>
        <v>0</v>
      </c>
      <c r="EG46" s="208">
        <f t="shared" si="115"/>
        <v>0</v>
      </c>
      <c r="EH46" s="208">
        <f t="shared" si="115"/>
        <v>0</v>
      </c>
      <c r="EI46" s="208">
        <f t="shared" si="115"/>
        <v>0</v>
      </c>
      <c r="EJ46" s="208">
        <f t="shared" si="115"/>
        <v>0</v>
      </c>
      <c r="EK46" s="208">
        <f t="shared" si="115"/>
        <v>0</v>
      </c>
      <c r="EL46" s="208">
        <f t="shared" si="115"/>
        <v>0</v>
      </c>
      <c r="EM46" s="208">
        <f t="shared" si="115"/>
        <v>0</v>
      </c>
      <c r="EN46" s="208">
        <f t="shared" si="115"/>
        <v>0</v>
      </c>
      <c r="EO46" s="208">
        <f t="shared" si="115"/>
        <v>0</v>
      </c>
      <c r="EP46" s="208">
        <f t="shared" si="115"/>
        <v>0</v>
      </c>
      <c r="EQ46" s="208">
        <f t="shared" si="115"/>
        <v>0</v>
      </c>
      <c r="ER46" s="208">
        <f t="shared" si="115"/>
        <v>0</v>
      </c>
      <c r="ES46" s="208">
        <f t="shared" si="115"/>
        <v>0</v>
      </c>
      <c r="ET46" s="208">
        <f t="shared" si="115"/>
        <v>0</v>
      </c>
      <c r="EU46" s="208">
        <f t="shared" si="115"/>
        <v>0</v>
      </c>
      <c r="EV46" s="208">
        <f t="shared" si="115"/>
        <v>0</v>
      </c>
      <c r="EW46" s="208">
        <f t="shared" si="115"/>
        <v>0</v>
      </c>
      <c r="EX46" s="208">
        <f t="shared" si="115"/>
        <v>0</v>
      </c>
      <c r="EY46" s="208">
        <f t="shared" si="115"/>
        <v>0</v>
      </c>
    </row>
    <row r="47" spans="2:155">
      <c r="W47" s="90"/>
    </row>
    <row r="48" spans="2:155">
      <c r="B48" s="95" t="s">
        <v>112</v>
      </c>
      <c r="C48" s="125">
        <f>Calculations!M17</f>
        <v>0.24916666666666665</v>
      </c>
      <c r="D48" s="123"/>
      <c r="E48" s="123"/>
      <c r="F48" s="123"/>
      <c r="G48" s="123"/>
      <c r="H48" s="123"/>
      <c r="I48" s="123"/>
      <c r="J48" s="123"/>
      <c r="K48" s="123"/>
      <c r="L48" s="123"/>
      <c r="M48" s="123"/>
      <c r="N48" s="123"/>
      <c r="O48" s="123"/>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91"/>
      <c r="BG48" s="91"/>
      <c r="BV48" s="91"/>
      <c r="BW48" s="91"/>
      <c r="CL48" s="91"/>
      <c r="CM48" s="91"/>
      <c r="DB48" s="91"/>
      <c r="DC48" s="91"/>
      <c r="DD48" s="91"/>
      <c r="DE48" s="91"/>
      <c r="DF48" s="91"/>
      <c r="DG48" s="91"/>
      <c r="DH48" s="91"/>
      <c r="DI48" s="91"/>
      <c r="DJ48" s="91"/>
      <c r="DK48" s="91"/>
      <c r="DL48" s="91"/>
      <c r="DM48" s="91"/>
      <c r="DN48" s="91"/>
      <c r="DO48" s="91"/>
      <c r="DP48" s="91"/>
      <c r="DQ48" s="91"/>
      <c r="DR48" s="91"/>
      <c r="DS48" s="91"/>
      <c r="DT48" s="91"/>
      <c r="DU48" s="91"/>
      <c r="DV48" s="91"/>
      <c r="DW48" s="91"/>
      <c r="DX48" s="91"/>
      <c r="DY48" s="91"/>
      <c r="DZ48" s="91"/>
      <c r="EA48" s="91"/>
      <c r="EB48" s="91"/>
      <c r="EC48" s="91"/>
      <c r="ED48" s="91"/>
      <c r="EE48" s="91"/>
      <c r="EF48" s="91"/>
      <c r="EG48" s="91"/>
      <c r="EH48" s="91"/>
      <c r="EI48" s="91"/>
      <c r="EJ48" s="91"/>
      <c r="EK48" s="91"/>
      <c r="EL48" s="91"/>
      <c r="EM48" s="91"/>
      <c r="EN48" s="91"/>
      <c r="EO48" s="91"/>
      <c r="EP48" s="91"/>
      <c r="EQ48" s="91"/>
      <c r="ER48" s="91"/>
      <c r="ES48" s="91"/>
      <c r="ET48" s="91"/>
      <c r="EU48" s="91"/>
      <c r="EV48" s="91"/>
      <c r="EW48" s="91"/>
      <c r="EX48" s="91"/>
      <c r="EY48" s="91"/>
    </row>
    <row r="49" spans="1:155">
      <c r="B49" s="120" t="s">
        <v>53</v>
      </c>
      <c r="C49" s="209">
        <f>$C$48*C$35</f>
        <v>0</v>
      </c>
      <c r="D49" s="209">
        <f t="shared" ref="D49:BO49" si="116">$C$48*D$35</f>
        <v>3.2391666666670154</v>
      </c>
      <c r="E49" s="209">
        <f t="shared" si="116"/>
        <v>4.2358333333334608</v>
      </c>
      <c r="F49" s="209">
        <f t="shared" si="116"/>
        <v>6.9766666666669677</v>
      </c>
      <c r="G49" s="209">
        <f t="shared" si="116"/>
        <v>15.448333333334034</v>
      </c>
      <c r="H49" s="209">
        <f t="shared" si="116"/>
        <v>22.923333333333336</v>
      </c>
      <c r="I49" s="209">
        <f t="shared" si="116"/>
        <v>34.883333333332835</v>
      </c>
      <c r="J49" s="209">
        <f t="shared" si="116"/>
        <v>45.597499999998433</v>
      </c>
      <c r="K49" s="209">
        <f t="shared" si="116"/>
        <v>62.291666666665968</v>
      </c>
      <c r="L49" s="209">
        <f t="shared" si="116"/>
        <v>74.251666666669323</v>
      </c>
      <c r="M49" s="209">
        <f t="shared" si="116"/>
        <v>89.450833333330934</v>
      </c>
      <c r="N49" s="209">
        <f t="shared" si="116"/>
        <v>108.63666666666713</v>
      </c>
      <c r="O49" s="209">
        <f t="shared" si="116"/>
        <v>108.63666666666713</v>
      </c>
      <c r="P49" s="209">
        <f t="shared" si="116"/>
        <v>193.8516666666649</v>
      </c>
      <c r="Q49" s="209">
        <f t="shared" si="116"/>
        <v>275.82750000001084</v>
      </c>
      <c r="R49" s="209">
        <f t="shared" si="116"/>
        <v>275.0800000000018</v>
      </c>
      <c r="S49" s="209">
        <f t="shared" si="116"/>
        <v>373.75000000000387</v>
      </c>
      <c r="T49" s="209">
        <f t="shared" si="116"/>
        <v>467.18749999999301</v>
      </c>
      <c r="U49" s="209">
        <f t="shared" si="116"/>
        <v>629.64416666665284</v>
      </c>
      <c r="V49" s="209">
        <f t="shared" si="116"/>
        <v>636.12249999997505</v>
      </c>
      <c r="W49" s="209">
        <f t="shared" si="116"/>
        <v>948.82666666666512</v>
      </c>
      <c r="X49" s="209">
        <f t="shared" si="116"/>
        <v>1194.5050000000026</v>
      </c>
      <c r="Y49" s="209">
        <f t="shared" si="116"/>
        <v>1350.483333333337</v>
      </c>
      <c r="Z49" s="209">
        <f t="shared" si="116"/>
        <v>1580.7133333333459</v>
      </c>
      <c r="AA49" s="209">
        <f t="shared" si="116"/>
        <v>1919.8291666666762</v>
      </c>
      <c r="AB49" s="209">
        <f t="shared" si="116"/>
        <v>2287.5991666666637</v>
      </c>
      <c r="AC49" s="209">
        <f t="shared" si="116"/>
        <v>2743.5741666666586</v>
      </c>
      <c r="AD49" s="209">
        <f t="shared" si="116"/>
        <v>3389.1650000000009</v>
      </c>
      <c r="AE49" s="209">
        <f t="shared" si="116"/>
        <v>4028.5266666666744</v>
      </c>
      <c r="AF49" s="209">
        <f t="shared" si="116"/>
        <v>4542.0591666666451</v>
      </c>
      <c r="AG49" s="209">
        <f t="shared" si="116"/>
        <v>5106.1724999999942</v>
      </c>
      <c r="AH49" s="209">
        <f t="shared" si="116"/>
        <v>5690.7174999999761</v>
      </c>
      <c r="AI49" s="209">
        <f t="shared" si="116"/>
        <v>6764.6258333333808</v>
      </c>
      <c r="AJ49" s="209">
        <f t="shared" si="116"/>
        <v>7514.6174999999848</v>
      </c>
      <c r="AK49" s="209">
        <f t="shared" si="116"/>
        <v>8377.4816666666993</v>
      </c>
      <c r="AL49" s="209">
        <f t="shared" si="116"/>
        <v>9153.3866666666472</v>
      </c>
      <c r="AM49" s="209">
        <f t="shared" si="116"/>
        <v>10392.741666666689</v>
      </c>
      <c r="AN49" s="209">
        <f t="shared" si="116"/>
        <v>10991.987499999945</v>
      </c>
      <c r="AO49" s="209">
        <f t="shared" si="116"/>
        <v>11538.65916666663</v>
      </c>
      <c r="AP49" s="209">
        <f t="shared" si="116"/>
        <v>12374.115000000062</v>
      </c>
      <c r="AQ49" s="209">
        <f t="shared" si="116"/>
        <v>12739.144166666727</v>
      </c>
      <c r="AR49" s="209">
        <f t="shared" si="116"/>
        <v>14275.50583333328</v>
      </c>
      <c r="AS49" s="209">
        <f t="shared" si="116"/>
        <v>14973.421666666678</v>
      </c>
      <c r="AT49" s="209">
        <f t="shared" si="116"/>
        <v>15635.955833333386</v>
      </c>
      <c r="AU49" s="209">
        <f t="shared" si="116"/>
        <v>15968.84250000001</v>
      </c>
      <c r="AV49" s="209">
        <f t="shared" si="116"/>
        <v>16190.849999999906</v>
      </c>
      <c r="AW49" s="209">
        <f t="shared" si="116"/>
        <v>16273.07499999993</v>
      </c>
      <c r="AX49" s="209">
        <f t="shared" si="116"/>
        <v>16309.453333333215</v>
      </c>
      <c r="AY49" s="209">
        <f t="shared" si="116"/>
        <v>16766.923333333252</v>
      </c>
      <c r="AZ49" s="209">
        <f t="shared" si="116"/>
        <v>16663.768333333304</v>
      </c>
      <c r="BA49" s="209">
        <f t="shared" si="116"/>
        <v>17165.839166666607</v>
      </c>
      <c r="BB49" s="209">
        <f t="shared" si="116"/>
        <v>17418.494166666835</v>
      </c>
      <c r="BC49" s="209">
        <f t="shared" si="116"/>
        <v>17117.251666666649</v>
      </c>
      <c r="BD49" s="209">
        <f t="shared" si="116"/>
        <v>17134.194999999905</v>
      </c>
      <c r="BE49" s="209">
        <f t="shared" si="116"/>
        <v>16106.382500000129</v>
      </c>
      <c r="BF49" s="209">
        <f t="shared" si="116"/>
        <v>16137.528333333206</v>
      </c>
      <c r="BG49" s="209">
        <f t="shared" si="116"/>
        <v>16037.114166666575</v>
      </c>
      <c r="BH49" s="209">
        <f t="shared" si="116"/>
        <v>16063.027500000151</v>
      </c>
      <c r="BI49" s="209">
        <f t="shared" si="116"/>
        <v>15822.830833333548</v>
      </c>
      <c r="BJ49" s="209">
        <f t="shared" si="116"/>
        <v>15664.360833333318</v>
      </c>
      <c r="BK49" s="209">
        <f t="shared" si="116"/>
        <v>15522.086666666686</v>
      </c>
      <c r="BL49" s="209">
        <f t="shared" si="116"/>
        <v>15625.740000000213</v>
      </c>
      <c r="BM49" s="209">
        <f t="shared" si="116"/>
        <v>15789.940833333212</v>
      </c>
      <c r="BN49" s="209">
        <f t="shared" si="116"/>
        <v>15530.060000000021</v>
      </c>
      <c r="BO49" s="209">
        <f t="shared" si="116"/>
        <v>15444.84499999981</v>
      </c>
      <c r="BP49" s="209">
        <f t="shared" ref="BP49:EA49" si="117">$C$48*BP$35</f>
        <v>15363.616666666872</v>
      </c>
      <c r="BQ49" s="209">
        <f t="shared" si="117"/>
        <v>15349.912500000035</v>
      </c>
      <c r="BR49" s="209">
        <f t="shared" si="117"/>
        <v>15725.655833333158</v>
      </c>
      <c r="BS49" s="209">
        <f t="shared" si="117"/>
        <v>15781.469166666811</v>
      </c>
      <c r="BT49" s="209">
        <f t="shared" si="117"/>
        <v>15712.450000000203</v>
      </c>
      <c r="BU49" s="209">
        <f t="shared" si="117"/>
        <v>15569.926666666795</v>
      </c>
      <c r="BV49" s="209">
        <f t="shared" si="117"/>
        <v>15473.499166666448</v>
      </c>
      <c r="BW49" s="209">
        <f t="shared" si="117"/>
        <v>15443.848333333513</v>
      </c>
      <c r="BX49" s="209">
        <f t="shared" si="117"/>
        <v>15273.916666666888</v>
      </c>
      <c r="BY49" s="209">
        <f t="shared" si="117"/>
        <v>14577.246666666388</v>
      </c>
      <c r="BZ49" s="209">
        <f t="shared" si="117"/>
        <v>13892.287500000361</v>
      </c>
      <c r="CA49" s="209">
        <f t="shared" si="117"/>
        <v>13580.580000000096</v>
      </c>
      <c r="CB49" s="209">
        <f t="shared" si="117"/>
        <v>13360.067500000034</v>
      </c>
      <c r="CC49" s="209">
        <f t="shared" si="117"/>
        <v>13246.447499999831</v>
      </c>
      <c r="CD49" s="209">
        <f t="shared" si="117"/>
        <v>12823.611666666664</v>
      </c>
      <c r="CE49" s="209">
        <f t="shared" si="117"/>
        <v>11904.934166666997</v>
      </c>
      <c r="CF49" s="209">
        <f t="shared" si="117"/>
        <v>10505.115833333562</v>
      </c>
      <c r="CG49" s="209">
        <f t="shared" si="117"/>
        <v>10000.553333333224</v>
      </c>
      <c r="CH49" s="209">
        <f t="shared" si="117"/>
        <v>9851.5516666664553</v>
      </c>
      <c r="CI49" s="209">
        <f t="shared" si="117"/>
        <v>9611.355000000236</v>
      </c>
      <c r="CJ49" s="209">
        <f t="shared" si="117"/>
        <v>9244.8308333331788</v>
      </c>
      <c r="CK49" s="209">
        <f t="shared" si="117"/>
        <v>8801.8124999996708</v>
      </c>
      <c r="CL49" s="209">
        <f t="shared" si="117"/>
        <v>9003.139166666946</v>
      </c>
      <c r="CM49" s="209">
        <f t="shared" si="117"/>
        <v>8645.5849999995753</v>
      </c>
      <c r="CN49" s="209">
        <f t="shared" si="117"/>
        <v>8228.2308333329584</v>
      </c>
      <c r="CO49" s="209">
        <f t="shared" si="117"/>
        <v>7889.8625000002485</v>
      </c>
      <c r="CP49" s="209">
        <f t="shared" si="117"/>
        <v>7410.9641666662565</v>
      </c>
      <c r="CQ49" s="209">
        <f t="shared" si="117"/>
        <v>7217.3616666667622</v>
      </c>
      <c r="CR49" s="209">
        <f t="shared" si="117"/>
        <v>7005.8191666666025</v>
      </c>
      <c r="CS49" s="209">
        <f t="shared" si="117"/>
        <v>7418.4391666660222</v>
      </c>
      <c r="CT49" s="209">
        <f t="shared" si="117"/>
        <v>7231.8133333329788</v>
      </c>
      <c r="CU49" s="209">
        <f t="shared" si="117"/>
        <v>6860.8041666662821</v>
      </c>
      <c r="CV49" s="209">
        <f t="shared" si="117"/>
        <v>6534.3958333328264</v>
      </c>
      <c r="CW49" s="209">
        <f t="shared" si="117"/>
        <v>6321.3583333330653</v>
      </c>
      <c r="CX49" s="209">
        <f t="shared" si="117"/>
        <v>6245.3624999998265</v>
      </c>
      <c r="CY49" s="209">
        <f t="shared" si="117"/>
        <v>5536.2341666662041</v>
      </c>
      <c r="CZ49" s="209">
        <f t="shared" si="117"/>
        <v>5466.716666666508</v>
      </c>
      <c r="DA49" s="209">
        <f t="shared" si="117"/>
        <v>4996.040833333348</v>
      </c>
      <c r="DB49" s="209">
        <f t="shared" si="117"/>
        <v>4473.0399999994343</v>
      </c>
      <c r="DC49" s="209">
        <f t="shared" si="117"/>
        <v>4071.3833333333332</v>
      </c>
      <c r="DD49" s="209">
        <f t="shared" si="117"/>
        <v>3588.7474999995511</v>
      </c>
      <c r="DE49" s="209">
        <f t="shared" si="117"/>
        <v>3195.0641666661459</v>
      </c>
      <c r="DF49" s="209">
        <f t="shared" si="117"/>
        <v>2782.4441666667262</v>
      </c>
      <c r="DG49" s="209">
        <f t="shared" si="117"/>
        <v>2314.5091666666394</v>
      </c>
      <c r="DH49" s="209">
        <f t="shared" si="117"/>
        <v>1863.7666666666692</v>
      </c>
      <c r="DI49" s="209">
        <f t="shared" si="117"/>
        <v>1452.6416666666694</v>
      </c>
      <c r="DJ49" s="209">
        <f t="shared" si="117"/>
        <v>1064.6891666666693</v>
      </c>
      <c r="DK49" s="209">
        <f t="shared" si="117"/>
        <v>734.2941666666693</v>
      </c>
      <c r="DL49" s="209">
        <f t="shared" si="117"/>
        <v>433.79916666666935</v>
      </c>
      <c r="DM49" s="209">
        <f t="shared" si="117"/>
        <v>2.7193891583010552E-12</v>
      </c>
      <c r="DN49" s="209">
        <f t="shared" si="117"/>
        <v>2.7193891583010552E-12</v>
      </c>
      <c r="DO49" s="209">
        <f t="shared" si="117"/>
        <v>2.7193891583010552E-12</v>
      </c>
      <c r="DP49" s="209">
        <f t="shared" si="117"/>
        <v>2.7193891583010552E-12</v>
      </c>
      <c r="DQ49" s="209">
        <f t="shared" si="117"/>
        <v>2.7193891583010552E-12</v>
      </c>
      <c r="DR49" s="209">
        <f t="shared" si="117"/>
        <v>2.7193891583010552E-12</v>
      </c>
      <c r="DS49" s="209">
        <f t="shared" si="117"/>
        <v>2.7193891583010552E-12</v>
      </c>
      <c r="DT49" s="209">
        <f t="shared" si="117"/>
        <v>2.7193891583010552E-12</v>
      </c>
      <c r="DU49" s="209">
        <f t="shared" si="117"/>
        <v>2.7193891583010552E-12</v>
      </c>
      <c r="DV49" s="209">
        <f t="shared" si="117"/>
        <v>2.7193891583010552E-12</v>
      </c>
      <c r="DW49" s="209">
        <f t="shared" si="117"/>
        <v>2.7193891583010552E-12</v>
      </c>
      <c r="DX49" s="209">
        <f t="shared" si="117"/>
        <v>2.7193891583010552E-12</v>
      </c>
      <c r="DY49" s="209">
        <f t="shared" si="117"/>
        <v>2.7193891583010552E-12</v>
      </c>
      <c r="DZ49" s="209">
        <f t="shared" si="117"/>
        <v>2.7193891583010552E-12</v>
      </c>
      <c r="EA49" s="209">
        <f t="shared" si="117"/>
        <v>2.7193891583010552E-12</v>
      </c>
      <c r="EB49" s="209">
        <f t="shared" ref="EB49:EY49" si="118">$C$48*EB$35</f>
        <v>2.7193891583010552E-12</v>
      </c>
      <c r="EC49" s="209">
        <f t="shared" si="118"/>
        <v>2.7193891583010552E-12</v>
      </c>
      <c r="ED49" s="209">
        <f t="shared" si="118"/>
        <v>2.7193891583010552E-12</v>
      </c>
      <c r="EE49" s="209">
        <f t="shared" si="118"/>
        <v>2.7193891583010552E-12</v>
      </c>
      <c r="EF49" s="209">
        <f t="shared" si="118"/>
        <v>2.7193891583010552E-12</v>
      </c>
      <c r="EG49" s="209">
        <f t="shared" si="118"/>
        <v>2.7193891583010552E-12</v>
      </c>
      <c r="EH49" s="209">
        <f t="shared" si="118"/>
        <v>2.7193891583010552E-12</v>
      </c>
      <c r="EI49" s="209">
        <f t="shared" si="118"/>
        <v>2.7193891583010552E-12</v>
      </c>
      <c r="EJ49" s="209">
        <f t="shared" si="118"/>
        <v>2.7193891583010552E-12</v>
      </c>
      <c r="EK49" s="209">
        <f t="shared" si="118"/>
        <v>2.7193891583010552E-12</v>
      </c>
      <c r="EL49" s="209">
        <f t="shared" si="118"/>
        <v>2.7193891583010552E-12</v>
      </c>
      <c r="EM49" s="209">
        <f t="shared" si="118"/>
        <v>2.7193891583010552E-12</v>
      </c>
      <c r="EN49" s="209">
        <f t="shared" si="118"/>
        <v>2.7193891583010552E-12</v>
      </c>
      <c r="EO49" s="209">
        <f t="shared" si="118"/>
        <v>2.7193891583010552E-12</v>
      </c>
      <c r="EP49" s="209">
        <f t="shared" si="118"/>
        <v>2.7193891583010552E-12</v>
      </c>
      <c r="EQ49" s="209">
        <f t="shared" si="118"/>
        <v>2.7193891583010552E-12</v>
      </c>
      <c r="ER49" s="209">
        <f t="shared" si="118"/>
        <v>2.7193891583010552E-12</v>
      </c>
      <c r="ES49" s="209">
        <f t="shared" si="118"/>
        <v>2.7193891583010552E-12</v>
      </c>
      <c r="ET49" s="209">
        <f t="shared" si="118"/>
        <v>2.7193891583010552E-12</v>
      </c>
      <c r="EU49" s="209">
        <f t="shared" si="118"/>
        <v>2.7193891583010552E-12</v>
      </c>
      <c r="EV49" s="209">
        <f t="shared" si="118"/>
        <v>2.7193891583010552E-12</v>
      </c>
      <c r="EW49" s="209">
        <f t="shared" si="118"/>
        <v>2.7193891583010552E-12</v>
      </c>
      <c r="EX49" s="209">
        <f t="shared" si="118"/>
        <v>2.7193891583010552E-12</v>
      </c>
      <c r="EY49" s="209">
        <f t="shared" si="118"/>
        <v>2.7193891583010552E-12</v>
      </c>
    </row>
    <row r="50" spans="1:155">
      <c r="B50" s="91"/>
      <c r="C50" s="91"/>
      <c r="D50" s="91"/>
      <c r="E50" s="91"/>
      <c r="F50" s="91"/>
      <c r="G50" s="91"/>
      <c r="H50" s="91"/>
      <c r="I50" s="91"/>
      <c r="J50" s="91"/>
      <c r="K50" s="91"/>
      <c r="L50" s="91"/>
      <c r="M50" s="91"/>
      <c r="N50" s="91"/>
      <c r="O50" s="91"/>
      <c r="P50" s="91"/>
      <c r="Q50" s="91"/>
      <c r="R50" s="91"/>
      <c r="S50" s="91"/>
      <c r="T50" s="91"/>
      <c r="U50" s="91"/>
      <c r="V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V50" s="91"/>
      <c r="BW50" s="91"/>
      <c r="CL50" s="91"/>
      <c r="CM50" s="91"/>
      <c r="DB50" s="91"/>
      <c r="DC50" s="91"/>
      <c r="DD50" s="91"/>
      <c r="DE50" s="91"/>
      <c r="DF50" s="91"/>
      <c r="DG50" s="91"/>
      <c r="DH50" s="91"/>
      <c r="DI50" s="91"/>
      <c r="DJ50" s="91"/>
      <c r="DK50" s="91"/>
      <c r="DL50" s="91"/>
      <c r="DM50" s="91"/>
      <c r="DN50" s="91"/>
      <c r="DO50" s="91"/>
      <c r="DP50" s="91"/>
      <c r="DQ50" s="91"/>
      <c r="DR50" s="91"/>
      <c r="DS50" s="91"/>
      <c r="DT50" s="91"/>
      <c r="DU50" s="91"/>
      <c r="DV50" s="91"/>
      <c r="DW50" s="91"/>
      <c r="DX50" s="91"/>
      <c r="DY50" s="91"/>
      <c r="DZ50" s="91"/>
      <c r="EA50" s="91"/>
      <c r="EB50" s="91"/>
      <c r="EC50" s="91"/>
      <c r="ED50" s="91"/>
      <c r="EE50" s="91"/>
      <c r="EF50" s="91"/>
      <c r="EG50" s="91"/>
      <c r="EH50" s="91"/>
      <c r="EI50" s="91"/>
      <c r="EJ50" s="91"/>
      <c r="EK50" s="91"/>
      <c r="EL50" s="91"/>
      <c r="EM50" s="91"/>
      <c r="EN50" s="91"/>
      <c r="EO50" s="91"/>
      <c r="EP50" s="91"/>
      <c r="EQ50" s="91"/>
      <c r="ER50" s="91"/>
      <c r="ES50" s="91"/>
      <c r="ET50" s="91"/>
      <c r="EU50" s="91"/>
      <c r="EV50" s="91"/>
      <c r="EW50" s="91"/>
      <c r="EX50" s="91"/>
      <c r="EY50" s="91"/>
    </row>
    <row r="51" spans="1:155">
      <c r="B51" s="95" t="s">
        <v>113</v>
      </c>
      <c r="C51" s="125">
        <f>Calculations!U15</f>
        <v>3.69</v>
      </c>
      <c r="D51" s="91"/>
      <c r="E51" s="91"/>
      <c r="F51" s="91"/>
      <c r="G51" s="91"/>
      <c r="H51" s="91"/>
      <c r="I51" s="91"/>
      <c r="J51" s="91"/>
      <c r="K51" s="91"/>
      <c r="L51" s="91"/>
      <c r="M51" s="91"/>
      <c r="N51" s="91"/>
      <c r="O51" s="91"/>
      <c r="P51" s="91"/>
      <c r="Q51" s="91"/>
      <c r="R51" s="91"/>
      <c r="S51" s="91"/>
      <c r="T51" s="91"/>
      <c r="U51" s="91"/>
      <c r="V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V51" s="91"/>
      <c r="BW51" s="91"/>
      <c r="CL51" s="91"/>
      <c r="CM51" s="91"/>
      <c r="DB51" s="91"/>
      <c r="DC51" s="91"/>
      <c r="DD51" s="91"/>
      <c r="DE51" s="91"/>
      <c r="DF51" s="91"/>
      <c r="DG51" s="91"/>
      <c r="DH51" s="91"/>
      <c r="DI51" s="91"/>
      <c r="DJ51" s="91"/>
      <c r="DK51" s="91"/>
      <c r="DL51" s="91"/>
      <c r="DM51" s="91"/>
      <c r="DN51" s="91"/>
      <c r="DO51" s="91"/>
      <c r="DP51" s="91"/>
      <c r="DQ51" s="91"/>
      <c r="DR51" s="91"/>
      <c r="DS51" s="91"/>
      <c r="DT51" s="91"/>
      <c r="DU51" s="91"/>
      <c r="DV51" s="91"/>
      <c r="DW51" s="91"/>
      <c r="DX51" s="91"/>
      <c r="DY51" s="91"/>
      <c r="DZ51" s="91"/>
      <c r="EA51" s="91"/>
      <c r="EB51" s="91"/>
      <c r="EC51" s="91"/>
      <c r="ED51" s="91"/>
      <c r="EE51" s="91"/>
      <c r="EF51" s="91"/>
      <c r="EG51" s="91"/>
      <c r="EH51" s="91"/>
      <c r="EI51" s="91"/>
      <c r="EJ51" s="91"/>
      <c r="EK51" s="91"/>
      <c r="EL51" s="91"/>
      <c r="EM51" s="91"/>
      <c r="EN51" s="91"/>
      <c r="EO51" s="91"/>
      <c r="EP51" s="91"/>
      <c r="EQ51" s="91"/>
      <c r="ER51" s="91"/>
      <c r="ES51" s="91"/>
      <c r="ET51" s="91"/>
      <c r="EU51" s="91"/>
      <c r="EV51" s="91"/>
      <c r="EW51" s="91"/>
      <c r="EX51" s="91"/>
      <c r="EY51" s="91"/>
    </row>
    <row r="52" spans="1:155">
      <c r="B52" s="95" t="s">
        <v>52</v>
      </c>
      <c r="C52" s="208">
        <f t="shared" ref="C52:AP52" si="119">$C$51*C$8</f>
        <v>47.970000000005165</v>
      </c>
      <c r="D52" s="208">
        <f t="shared" si="119"/>
        <v>14.759999999996715</v>
      </c>
      <c r="E52" s="208">
        <f t="shared" si="119"/>
        <v>40.590000000002583</v>
      </c>
      <c r="F52" s="208">
        <f t="shared" si="119"/>
        <v>125.46000000000589</v>
      </c>
      <c r="G52" s="208">
        <f t="shared" si="119"/>
        <v>110.69999999998967</v>
      </c>
      <c r="H52" s="208">
        <f t="shared" si="119"/>
        <v>177.11999999999264</v>
      </c>
      <c r="I52" s="208">
        <f t="shared" si="119"/>
        <v>158.66999999998413</v>
      </c>
      <c r="J52" s="208">
        <f t="shared" si="119"/>
        <v>247.23000000001289</v>
      </c>
      <c r="K52" s="208">
        <f t="shared" si="119"/>
        <v>177.1200000000498</v>
      </c>
      <c r="L52" s="208">
        <f t="shared" si="119"/>
        <v>225.08999999992508</v>
      </c>
      <c r="M52" s="208">
        <f t="shared" si="119"/>
        <v>284.1300000000424</v>
      </c>
      <c r="N52" s="208">
        <f t="shared" si="119"/>
        <v>0</v>
      </c>
      <c r="O52" s="208">
        <f t="shared" si="119"/>
        <v>1261.9799999999668</v>
      </c>
      <c r="P52" s="208">
        <f t="shared" si="119"/>
        <v>1261.9800000001919</v>
      </c>
      <c r="Q52" s="208">
        <f t="shared" si="119"/>
        <v>3.6899999998624038</v>
      </c>
      <c r="R52" s="208">
        <f t="shared" si="119"/>
        <v>1501.8300000000331</v>
      </c>
      <c r="S52" s="208">
        <f t="shared" si="119"/>
        <v>1509.209999999845</v>
      </c>
      <c r="T52" s="208">
        <f t="shared" si="119"/>
        <v>2516.5799999998894</v>
      </c>
      <c r="U52" s="208">
        <f t="shared" si="119"/>
        <v>273.05999999982879</v>
      </c>
      <c r="V52" s="208">
        <f t="shared" si="119"/>
        <v>4789.6200000003319</v>
      </c>
      <c r="W52" s="208">
        <f t="shared" si="119"/>
        <v>3885.5700000000738</v>
      </c>
      <c r="X52" s="208">
        <f t="shared" si="119"/>
        <v>2487.0600000000663</v>
      </c>
      <c r="Y52" s="208">
        <f t="shared" si="119"/>
        <v>3634.6500000000551</v>
      </c>
      <c r="Z52" s="208">
        <f t="shared" si="119"/>
        <v>5306.22</v>
      </c>
      <c r="AA52" s="208">
        <f t="shared" si="119"/>
        <v>5446.439999999815</v>
      </c>
      <c r="AB52" s="208">
        <f t="shared" si="119"/>
        <v>8014.6799999998893</v>
      </c>
      <c r="AC52" s="208">
        <f t="shared" si="119"/>
        <v>10822.770000000331</v>
      </c>
      <c r="AD52" s="208">
        <f t="shared" si="119"/>
        <v>9472.2299999999632</v>
      </c>
      <c r="AE52" s="208">
        <f t="shared" si="119"/>
        <v>9106.9199999995944</v>
      </c>
      <c r="AF52" s="208">
        <f t="shared" si="119"/>
        <v>9863.3700000000736</v>
      </c>
      <c r="AG52" s="208">
        <f t="shared" si="119"/>
        <v>11173.31999999963</v>
      </c>
      <c r="AH52" s="208">
        <f t="shared" si="119"/>
        <v>16176.960000000885</v>
      </c>
      <c r="AI52" s="208">
        <f t="shared" si="119"/>
        <v>15896.519999999409</v>
      </c>
      <c r="AJ52" s="208">
        <f t="shared" si="119"/>
        <v>16664.040000000776</v>
      </c>
      <c r="AK52" s="208">
        <f t="shared" si="119"/>
        <v>13977.719999999299</v>
      </c>
      <c r="AL52" s="208">
        <f t="shared" si="119"/>
        <v>21988.710000000665</v>
      </c>
      <c r="AM52" s="208">
        <f t="shared" si="119"/>
        <v>14180.669999998856</v>
      </c>
      <c r="AN52" s="208">
        <f t="shared" si="119"/>
        <v>13542.300000000074</v>
      </c>
      <c r="AO52" s="208">
        <f t="shared" si="119"/>
        <v>20387.250000001364</v>
      </c>
      <c r="AP52" s="208">
        <f t="shared" si="119"/>
        <v>16228.620000000295</v>
      </c>
      <c r="AQ52" s="208">
        <f t="shared" ref="AQ52:BD52" si="120">$C$51*AQ$8</f>
        <v>32224.769999998269</v>
      </c>
      <c r="AR52" s="208">
        <f t="shared" si="120"/>
        <v>19442.610000000554</v>
      </c>
      <c r="AS52" s="208">
        <f t="shared" si="120"/>
        <v>19675.0800000007</v>
      </c>
      <c r="AT52" s="208">
        <f t="shared" si="120"/>
        <v>16103.159999998967</v>
      </c>
      <c r="AU52" s="208">
        <f t="shared" si="120"/>
        <v>19464.749999999371</v>
      </c>
      <c r="AV52" s="208">
        <f t="shared" si="120"/>
        <v>17114.219999999743</v>
      </c>
      <c r="AW52" s="208">
        <f t="shared" si="120"/>
        <v>17202.780000000035</v>
      </c>
      <c r="AX52" s="208">
        <f t="shared" si="120"/>
        <v>20752.559999999852</v>
      </c>
      <c r="AY52" s="208">
        <f t="shared" si="120"/>
        <v>20461.050000001404</v>
      </c>
      <c r="AZ52" s="208">
        <f t="shared" si="120"/>
        <v>21616.019999998451</v>
      </c>
      <c r="BA52" s="208">
        <f t="shared" si="120"/>
        <v>17283.960000003433</v>
      </c>
      <c r="BB52" s="208">
        <f t="shared" si="120"/>
        <v>15926.03999999856</v>
      </c>
      <c r="BC52" s="208">
        <f t="shared" si="120"/>
        <v>16479.539999999186</v>
      </c>
      <c r="BD52" s="208">
        <f t="shared" si="120"/>
        <v>17003.520000001623</v>
      </c>
      <c r="BE52" s="208">
        <f>$C$51*BE$8</f>
        <v>19903.859999996788</v>
      </c>
      <c r="BF52" s="208">
        <f t="shared" ref="BF52:DQ52" si="121">$C$51*BF$8</f>
        <v>18188.010000001181</v>
      </c>
      <c r="BG52" s="208">
        <f t="shared" si="121"/>
        <v>16486.920000002585</v>
      </c>
      <c r="BH52" s="208">
        <f t="shared" si="121"/>
        <v>15907.590000000331</v>
      </c>
      <c r="BI52" s="208">
        <f t="shared" si="121"/>
        <v>14767.379999996347</v>
      </c>
      <c r="BJ52" s="208">
        <f t="shared" si="121"/>
        <v>15095.790000000554</v>
      </c>
      <c r="BK52" s="208">
        <f t="shared" si="121"/>
        <v>22287.600000002694</v>
      </c>
      <c r="BL52" s="208">
        <f t="shared" si="121"/>
        <v>22892.759999996455</v>
      </c>
      <c r="BM52" s="208">
        <f t="shared" si="121"/>
        <v>17767.350000000555</v>
      </c>
      <c r="BN52" s="208">
        <f t="shared" si="121"/>
        <v>16021.980000000332</v>
      </c>
      <c r="BO52" s="208">
        <f t="shared" si="121"/>
        <v>14723.100000004391</v>
      </c>
      <c r="BP52" s="208">
        <f t="shared" si="121"/>
        <v>16276.589999996677</v>
      </c>
      <c r="BQ52" s="208">
        <f t="shared" si="121"/>
        <v>22568.039999998487</v>
      </c>
      <c r="BR52" s="208">
        <f t="shared" si="121"/>
        <v>20730.420000001512</v>
      </c>
      <c r="BS52" s="208">
        <f t="shared" si="121"/>
        <v>17165.880000002031</v>
      </c>
      <c r="BT52" s="208">
        <f t="shared" si="121"/>
        <v>14376.240000001513</v>
      </c>
      <c r="BU52" s="208">
        <f t="shared" si="121"/>
        <v>14479.559999995165</v>
      </c>
      <c r="BV52" s="208">
        <f t="shared" si="121"/>
        <v>14328.270000002251</v>
      </c>
      <c r="BW52" s="208">
        <f t="shared" si="121"/>
        <v>12579.210000001181</v>
      </c>
      <c r="BX52" s="208">
        <f t="shared" si="121"/>
        <v>11970.359999995277</v>
      </c>
      <c r="BY52" s="208">
        <f t="shared" si="121"/>
        <v>12748.950000005903</v>
      </c>
      <c r="BZ52" s="208">
        <f t="shared" si="121"/>
        <v>13151.159999996678</v>
      </c>
      <c r="CA52" s="208">
        <f t="shared" si="121"/>
        <v>12756.329999999372</v>
      </c>
      <c r="CB52" s="208">
        <f t="shared" si="121"/>
        <v>13040.460000001403</v>
      </c>
      <c r="CC52" s="208">
        <f t="shared" si="121"/>
        <v>10014.65999999915</v>
      </c>
      <c r="CD52" s="208">
        <f t="shared" si="121"/>
        <v>8963.0100000034308</v>
      </c>
      <c r="CE52" s="208">
        <f t="shared" si="121"/>
        <v>0</v>
      </c>
      <c r="CF52" s="208">
        <f t="shared" si="121"/>
        <v>9693.6299999970106</v>
      </c>
      <c r="CG52" s="208">
        <f t="shared" si="121"/>
        <v>12169.619999999999</v>
      </c>
      <c r="CH52" s="208">
        <f t="shared" si="121"/>
        <v>10922.40000000181</v>
      </c>
      <c r="CI52" s="208">
        <f t="shared" si="121"/>
        <v>8900.2799999964573</v>
      </c>
      <c r="CJ52" s="208">
        <f t="shared" si="121"/>
        <v>6018.3899999985979</v>
      </c>
      <c r="CK52" s="208">
        <f t="shared" si="121"/>
        <v>14951.880000004281</v>
      </c>
      <c r="CL52" s="208">
        <f t="shared" si="121"/>
        <v>7453.7999999954982</v>
      </c>
      <c r="CM52" s="208">
        <f t="shared" si="121"/>
        <v>6970.4099999974169</v>
      </c>
      <c r="CN52" s="208">
        <f t="shared" si="121"/>
        <v>7745.3100000085979</v>
      </c>
      <c r="CO52" s="208">
        <f t="shared" si="121"/>
        <v>5948.2799999916233</v>
      </c>
      <c r="CP52" s="208">
        <f t="shared" si="121"/>
        <v>7147.5300000066418</v>
      </c>
      <c r="CQ52" s="208">
        <f t="shared" si="121"/>
        <v>5830.2000000010694</v>
      </c>
      <c r="CR52" s="208">
        <f t="shared" si="121"/>
        <v>6110.6399999914029</v>
      </c>
      <c r="CS52" s="208">
        <f t="shared" si="121"/>
        <v>6929.8200000012912</v>
      </c>
      <c r="CT52" s="208">
        <f t="shared" si="121"/>
        <v>6675.2099999995571</v>
      </c>
      <c r="CU52" s="208">
        <f t="shared" si="121"/>
        <v>6088.5</v>
      </c>
      <c r="CV52" s="208">
        <f t="shared" si="121"/>
        <v>5745.33</v>
      </c>
      <c r="CW52" s="208">
        <f t="shared" si="121"/>
        <v>4892.9399999999996</v>
      </c>
      <c r="CX52" s="208">
        <f t="shared" si="121"/>
        <v>4450.1400000000003</v>
      </c>
      <c r="CY52" s="208">
        <f t="shared" si="121"/>
        <v>6424.29</v>
      </c>
      <c r="CZ52" s="208">
        <f t="shared" si="121"/>
        <v>0</v>
      </c>
      <c r="DA52" s="208">
        <f t="shared" si="121"/>
        <v>0</v>
      </c>
      <c r="DB52" s="208">
        <f t="shared" si="121"/>
        <v>0</v>
      </c>
      <c r="DC52" s="208">
        <f t="shared" si="121"/>
        <v>0</v>
      </c>
      <c r="DD52" s="208">
        <f t="shared" si="121"/>
        <v>0</v>
      </c>
      <c r="DE52" s="208">
        <f t="shared" si="121"/>
        <v>0</v>
      </c>
      <c r="DF52" s="208">
        <f t="shared" si="121"/>
        <v>0</v>
      </c>
      <c r="DG52" s="208">
        <f t="shared" si="121"/>
        <v>0</v>
      </c>
      <c r="DH52" s="208">
        <f t="shared" si="121"/>
        <v>0</v>
      </c>
      <c r="DI52" s="208">
        <f t="shared" si="121"/>
        <v>0</v>
      </c>
      <c r="DJ52" s="208">
        <f t="shared" si="121"/>
        <v>0</v>
      </c>
      <c r="DK52" s="208">
        <f t="shared" si="121"/>
        <v>0</v>
      </c>
      <c r="DL52" s="208">
        <f t="shared" si="121"/>
        <v>0</v>
      </c>
      <c r="DM52" s="208">
        <f t="shared" si="121"/>
        <v>0</v>
      </c>
      <c r="DN52" s="208">
        <f t="shared" si="121"/>
        <v>0</v>
      </c>
      <c r="DO52" s="208">
        <f t="shared" si="121"/>
        <v>0</v>
      </c>
      <c r="DP52" s="208">
        <f t="shared" si="121"/>
        <v>0</v>
      </c>
      <c r="DQ52" s="208">
        <f t="shared" si="121"/>
        <v>0</v>
      </c>
      <c r="DR52" s="208">
        <f t="shared" ref="DR52:EY52" si="122">$C$51*DR$8</f>
        <v>0</v>
      </c>
      <c r="DS52" s="208">
        <f t="shared" si="122"/>
        <v>0</v>
      </c>
      <c r="DT52" s="208">
        <f t="shared" si="122"/>
        <v>0</v>
      </c>
      <c r="DU52" s="208">
        <f t="shared" si="122"/>
        <v>0</v>
      </c>
      <c r="DV52" s="208">
        <f t="shared" si="122"/>
        <v>0</v>
      </c>
      <c r="DW52" s="208">
        <f t="shared" si="122"/>
        <v>0</v>
      </c>
      <c r="DX52" s="208">
        <f t="shared" si="122"/>
        <v>0</v>
      </c>
      <c r="DY52" s="208">
        <f t="shared" si="122"/>
        <v>0</v>
      </c>
      <c r="DZ52" s="208">
        <f t="shared" si="122"/>
        <v>0</v>
      </c>
      <c r="EA52" s="208">
        <f t="shared" si="122"/>
        <v>0</v>
      </c>
      <c r="EB52" s="208">
        <f t="shared" si="122"/>
        <v>0</v>
      </c>
      <c r="EC52" s="208">
        <f t="shared" si="122"/>
        <v>0</v>
      </c>
      <c r="ED52" s="208">
        <f t="shared" si="122"/>
        <v>0</v>
      </c>
      <c r="EE52" s="208">
        <f t="shared" si="122"/>
        <v>0</v>
      </c>
      <c r="EF52" s="208">
        <f t="shared" si="122"/>
        <v>0</v>
      </c>
      <c r="EG52" s="208">
        <f t="shared" si="122"/>
        <v>0</v>
      </c>
      <c r="EH52" s="208">
        <f t="shared" si="122"/>
        <v>0</v>
      </c>
      <c r="EI52" s="208">
        <f t="shared" si="122"/>
        <v>0</v>
      </c>
      <c r="EJ52" s="208">
        <f t="shared" si="122"/>
        <v>0</v>
      </c>
      <c r="EK52" s="208">
        <f t="shared" si="122"/>
        <v>0</v>
      </c>
      <c r="EL52" s="208">
        <f t="shared" si="122"/>
        <v>0</v>
      </c>
      <c r="EM52" s="208">
        <f t="shared" si="122"/>
        <v>0</v>
      </c>
      <c r="EN52" s="208">
        <f t="shared" si="122"/>
        <v>0</v>
      </c>
      <c r="EO52" s="208">
        <f t="shared" si="122"/>
        <v>0</v>
      </c>
      <c r="EP52" s="208">
        <f t="shared" si="122"/>
        <v>0</v>
      </c>
      <c r="EQ52" s="208">
        <f t="shared" si="122"/>
        <v>0</v>
      </c>
      <c r="ER52" s="208">
        <f t="shared" si="122"/>
        <v>0</v>
      </c>
      <c r="ES52" s="208">
        <f t="shared" si="122"/>
        <v>0</v>
      </c>
      <c r="ET52" s="208">
        <f t="shared" si="122"/>
        <v>0</v>
      </c>
      <c r="EU52" s="208">
        <f t="shared" si="122"/>
        <v>0</v>
      </c>
      <c r="EV52" s="208">
        <f t="shared" si="122"/>
        <v>0</v>
      </c>
      <c r="EW52" s="208">
        <f t="shared" si="122"/>
        <v>0</v>
      </c>
      <c r="EX52" s="208">
        <f t="shared" si="122"/>
        <v>0</v>
      </c>
      <c r="EY52" s="208">
        <f t="shared" si="122"/>
        <v>0</v>
      </c>
    </row>
    <row r="53" spans="1:155">
      <c r="W53" s="90"/>
    </row>
    <row r="54" spans="1:155">
      <c r="B54" s="95" t="s">
        <v>113</v>
      </c>
      <c r="C54" s="128">
        <f>Calculations!U17</f>
        <v>0.53125</v>
      </c>
      <c r="D54" s="126"/>
      <c r="E54" s="126"/>
      <c r="F54" s="126"/>
      <c r="G54" s="126"/>
      <c r="H54" s="126"/>
      <c r="I54" s="126"/>
      <c r="J54" s="126"/>
      <c r="K54" s="126"/>
      <c r="L54" s="126"/>
      <c r="M54" s="126"/>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c r="BC54" s="126"/>
      <c r="BD54" s="126"/>
      <c r="BE54" s="126"/>
      <c r="BF54" s="127"/>
      <c r="BG54" s="91"/>
      <c r="BV54" s="127"/>
      <c r="BW54" s="91"/>
      <c r="CL54" s="127"/>
      <c r="CM54" s="91"/>
      <c r="DB54" s="127"/>
      <c r="DC54" s="127"/>
      <c r="DD54" s="127"/>
      <c r="DE54" s="127"/>
      <c r="DF54" s="127"/>
      <c r="DG54" s="127"/>
      <c r="DH54" s="127"/>
      <c r="DI54" s="127"/>
      <c r="DJ54" s="127"/>
      <c r="DK54" s="127"/>
      <c r="DL54" s="127"/>
      <c r="DM54" s="127"/>
      <c r="DN54" s="127"/>
      <c r="DO54" s="127"/>
      <c r="DP54" s="127"/>
      <c r="DQ54" s="127"/>
      <c r="DR54" s="127"/>
      <c r="DS54" s="127"/>
      <c r="DT54" s="127"/>
      <c r="DU54" s="127"/>
      <c r="DV54" s="127"/>
      <c r="DW54" s="127"/>
      <c r="DX54" s="127"/>
      <c r="DY54" s="127"/>
      <c r="DZ54" s="127"/>
      <c r="EA54" s="127"/>
      <c r="EB54" s="127"/>
      <c r="EC54" s="127"/>
      <c r="ED54" s="127"/>
      <c r="EE54" s="127"/>
      <c r="EF54" s="127"/>
      <c r="EG54" s="127"/>
      <c r="EH54" s="127"/>
      <c r="EI54" s="127"/>
      <c r="EJ54" s="127"/>
      <c r="EK54" s="127"/>
      <c r="EL54" s="127"/>
      <c r="EM54" s="127"/>
      <c r="EN54" s="127"/>
      <c r="EO54" s="127"/>
      <c r="EP54" s="127"/>
      <c r="EQ54" s="127"/>
      <c r="ER54" s="127"/>
      <c r="ES54" s="127"/>
      <c r="ET54" s="127"/>
      <c r="EU54" s="127"/>
      <c r="EV54" s="127"/>
      <c r="EW54" s="127"/>
      <c r="EX54" s="127"/>
      <c r="EY54" s="127"/>
    </row>
    <row r="55" spans="1:155">
      <c r="B55" s="120" t="s">
        <v>53</v>
      </c>
      <c r="C55" s="209">
        <f t="shared" ref="C55:AH55" si="123">$C$54*C$35</f>
        <v>0</v>
      </c>
      <c r="D55" s="209">
        <f t="shared" si="123"/>
        <v>6.9062500000007434</v>
      </c>
      <c r="E55" s="209">
        <f t="shared" si="123"/>
        <v>9.0312500000002718</v>
      </c>
      <c r="F55" s="209">
        <f t="shared" si="123"/>
        <v>14.875000000000643</v>
      </c>
      <c r="G55" s="209">
        <f t="shared" si="123"/>
        <v>32.937500000001492</v>
      </c>
      <c r="H55" s="209">
        <f t="shared" si="123"/>
        <v>48.875000000000007</v>
      </c>
      <c r="I55" s="209">
        <f t="shared" si="123"/>
        <v>74.374999999998948</v>
      </c>
      <c r="J55" s="209">
        <f t="shared" si="123"/>
        <v>97.21874999999666</v>
      </c>
      <c r="K55" s="209">
        <f t="shared" si="123"/>
        <v>132.81249999999852</v>
      </c>
      <c r="L55" s="209">
        <f t="shared" si="123"/>
        <v>158.31250000000568</v>
      </c>
      <c r="M55" s="209">
        <f t="shared" si="123"/>
        <v>190.71874999999488</v>
      </c>
      <c r="N55" s="209">
        <f t="shared" si="123"/>
        <v>231.62500000000099</v>
      </c>
      <c r="O55" s="209">
        <f t="shared" si="123"/>
        <v>231.62500000000099</v>
      </c>
      <c r="P55" s="209">
        <f t="shared" si="123"/>
        <v>413.31249999999625</v>
      </c>
      <c r="Q55" s="209">
        <f t="shared" si="123"/>
        <v>588.09375000002319</v>
      </c>
      <c r="R55" s="209">
        <f t="shared" si="123"/>
        <v>586.50000000000387</v>
      </c>
      <c r="S55" s="209">
        <f t="shared" si="123"/>
        <v>796.8750000000083</v>
      </c>
      <c r="T55" s="209">
        <f t="shared" si="123"/>
        <v>996.09374999998511</v>
      </c>
      <c r="U55" s="209">
        <f t="shared" si="123"/>
        <v>1342.4687499999704</v>
      </c>
      <c r="V55" s="209">
        <f t="shared" si="123"/>
        <v>1356.2812499999468</v>
      </c>
      <c r="W55" s="209">
        <f t="shared" si="123"/>
        <v>2022.9999999999968</v>
      </c>
      <c r="X55" s="209">
        <f t="shared" si="123"/>
        <v>2546.8125000000059</v>
      </c>
      <c r="Y55" s="209">
        <f t="shared" si="123"/>
        <v>2879.3750000000082</v>
      </c>
      <c r="Z55" s="209">
        <f t="shared" si="123"/>
        <v>3370.2500000000273</v>
      </c>
      <c r="AA55" s="209">
        <f t="shared" si="123"/>
        <v>4093.2812500000209</v>
      </c>
      <c r="AB55" s="209">
        <f t="shared" si="123"/>
        <v>4877.4062499999945</v>
      </c>
      <c r="AC55" s="209">
        <f t="shared" si="123"/>
        <v>5849.5937499999836</v>
      </c>
      <c r="AD55" s="209">
        <f t="shared" si="123"/>
        <v>7226.0625000000027</v>
      </c>
      <c r="AE55" s="209">
        <f t="shared" si="123"/>
        <v>8589.2500000000182</v>
      </c>
      <c r="AF55" s="209">
        <f t="shared" si="123"/>
        <v>9684.1562499999563</v>
      </c>
      <c r="AG55" s="209">
        <f t="shared" si="123"/>
        <v>10886.906249999989</v>
      </c>
      <c r="AH55" s="209">
        <f t="shared" si="123"/>
        <v>12133.218749999949</v>
      </c>
      <c r="AI55" s="209">
        <f t="shared" ref="AI55:CT55" si="124">$C$54*AI$35</f>
        <v>14422.906250000102</v>
      </c>
      <c r="AJ55" s="209">
        <f t="shared" si="124"/>
        <v>16021.968749999969</v>
      </c>
      <c r="AK55" s="209">
        <f t="shared" si="124"/>
        <v>17861.687500000069</v>
      </c>
      <c r="AL55" s="209">
        <f t="shared" si="124"/>
        <v>19515.99999999996</v>
      </c>
      <c r="AM55" s="209">
        <f t="shared" si="124"/>
        <v>22158.437500000051</v>
      </c>
      <c r="AN55" s="209">
        <f t="shared" si="124"/>
        <v>23436.093749999884</v>
      </c>
      <c r="AO55" s="209">
        <f t="shared" si="124"/>
        <v>24601.656249999924</v>
      </c>
      <c r="AP55" s="209">
        <f t="shared" si="124"/>
        <v>26382.937500000135</v>
      </c>
      <c r="AQ55" s="209">
        <f t="shared" si="124"/>
        <v>27161.218750000131</v>
      </c>
      <c r="AR55" s="209">
        <f t="shared" si="124"/>
        <v>30436.906249999887</v>
      </c>
      <c r="AS55" s="209">
        <f t="shared" si="124"/>
        <v>31924.937500000025</v>
      </c>
      <c r="AT55" s="209">
        <f t="shared" si="124"/>
        <v>33337.531250000116</v>
      </c>
      <c r="AU55" s="209">
        <f t="shared" si="124"/>
        <v>34047.281250000022</v>
      </c>
      <c r="AV55" s="209">
        <f t="shared" si="124"/>
        <v>34520.624999999804</v>
      </c>
      <c r="AW55" s="209">
        <f t="shared" si="124"/>
        <v>34695.937499999854</v>
      </c>
      <c r="AX55" s="209">
        <f t="shared" si="124"/>
        <v>34773.499999999745</v>
      </c>
      <c r="AY55" s="209">
        <f t="shared" si="124"/>
        <v>35748.874999999833</v>
      </c>
      <c r="AZ55" s="209">
        <f t="shared" si="124"/>
        <v>35528.937499999942</v>
      </c>
      <c r="BA55" s="209">
        <f t="shared" si="124"/>
        <v>36599.406249999876</v>
      </c>
      <c r="BB55" s="209">
        <f t="shared" si="124"/>
        <v>37138.093750000364</v>
      </c>
      <c r="BC55" s="209">
        <f t="shared" si="124"/>
        <v>36495.812499999964</v>
      </c>
      <c r="BD55" s="209">
        <f t="shared" si="124"/>
        <v>36531.937499999796</v>
      </c>
      <c r="BE55" s="209">
        <f t="shared" si="124"/>
        <v>34340.531250000276</v>
      </c>
      <c r="BF55" s="209">
        <f t="shared" si="124"/>
        <v>34406.937499999731</v>
      </c>
      <c r="BG55" s="209">
        <f t="shared" si="124"/>
        <v>34192.843749999804</v>
      </c>
      <c r="BH55" s="209">
        <f t="shared" si="124"/>
        <v>34248.093750000327</v>
      </c>
      <c r="BI55" s="209">
        <f t="shared" si="124"/>
        <v>33735.968750000458</v>
      </c>
      <c r="BJ55" s="209">
        <f t="shared" si="124"/>
        <v>33398.093749999971</v>
      </c>
      <c r="BK55" s="209">
        <f t="shared" si="124"/>
        <v>33094.750000000044</v>
      </c>
      <c r="BL55" s="209">
        <f t="shared" si="124"/>
        <v>33315.750000000458</v>
      </c>
      <c r="BM55" s="209">
        <f t="shared" si="124"/>
        <v>33665.843749999745</v>
      </c>
      <c r="BN55" s="209">
        <f t="shared" si="124"/>
        <v>33111.750000000044</v>
      </c>
      <c r="BO55" s="209">
        <f t="shared" si="124"/>
        <v>32930.0624999996</v>
      </c>
      <c r="BP55" s="209">
        <f t="shared" si="124"/>
        <v>32756.87500000044</v>
      </c>
      <c r="BQ55" s="209">
        <f t="shared" si="124"/>
        <v>32727.656250000076</v>
      </c>
      <c r="BR55" s="209">
        <f t="shared" si="124"/>
        <v>33528.781249999629</v>
      </c>
      <c r="BS55" s="209">
        <f t="shared" si="124"/>
        <v>33647.781250000306</v>
      </c>
      <c r="BT55" s="209">
        <f t="shared" si="124"/>
        <v>33500.625000000437</v>
      </c>
      <c r="BU55" s="209">
        <f t="shared" si="124"/>
        <v>33196.750000000276</v>
      </c>
      <c r="BV55" s="209">
        <f t="shared" si="124"/>
        <v>32991.156249999534</v>
      </c>
      <c r="BW55" s="209">
        <f t="shared" si="124"/>
        <v>32927.937500000386</v>
      </c>
      <c r="BX55" s="209">
        <f t="shared" si="124"/>
        <v>32565.625000000477</v>
      </c>
      <c r="BY55" s="209">
        <f t="shared" si="124"/>
        <v>31080.249999999407</v>
      </c>
      <c r="BZ55" s="209">
        <f t="shared" si="124"/>
        <v>29619.843750000768</v>
      </c>
      <c r="CA55" s="209">
        <f t="shared" si="124"/>
        <v>28955.250000000207</v>
      </c>
      <c r="CB55" s="209">
        <f t="shared" si="124"/>
        <v>28485.093750000073</v>
      </c>
      <c r="CC55" s="209">
        <f t="shared" si="124"/>
        <v>28242.84374999964</v>
      </c>
      <c r="CD55" s="209">
        <f t="shared" si="124"/>
        <v>27341.312499999996</v>
      </c>
      <c r="CE55" s="209">
        <f t="shared" si="124"/>
        <v>25382.593750000706</v>
      </c>
      <c r="CF55" s="209">
        <f t="shared" si="124"/>
        <v>22398.031250000491</v>
      </c>
      <c r="CG55" s="209">
        <f t="shared" si="124"/>
        <v>21322.249999999767</v>
      </c>
      <c r="CH55" s="209">
        <f t="shared" si="124"/>
        <v>21004.562499999553</v>
      </c>
      <c r="CI55" s="209">
        <f t="shared" si="124"/>
        <v>20492.437500000506</v>
      </c>
      <c r="CJ55" s="209">
        <f t="shared" si="124"/>
        <v>19710.968749999673</v>
      </c>
      <c r="CK55" s="209">
        <f t="shared" si="124"/>
        <v>18766.406249999302</v>
      </c>
      <c r="CL55" s="209">
        <f t="shared" si="124"/>
        <v>19195.656250000597</v>
      </c>
      <c r="CM55" s="209">
        <f t="shared" si="124"/>
        <v>18433.312499999094</v>
      </c>
      <c r="CN55" s="209">
        <f t="shared" si="124"/>
        <v>17543.468749999203</v>
      </c>
      <c r="CO55" s="209">
        <f t="shared" si="124"/>
        <v>16822.031250000531</v>
      </c>
      <c r="CP55" s="209">
        <f t="shared" si="124"/>
        <v>15800.968749999127</v>
      </c>
      <c r="CQ55" s="209">
        <f t="shared" si="124"/>
        <v>15388.187500000206</v>
      </c>
      <c r="CR55" s="209">
        <f t="shared" si="124"/>
        <v>14937.156249999865</v>
      </c>
      <c r="CS55" s="209">
        <f t="shared" si="124"/>
        <v>15816.906249998628</v>
      </c>
      <c r="CT55" s="209">
        <f t="shared" si="124"/>
        <v>15418.999999999245</v>
      </c>
      <c r="CU55" s="209">
        <f t="shared" ref="CU55:EY55" si="125">$C$54*CU$35</f>
        <v>14627.968749999181</v>
      </c>
      <c r="CV55" s="209">
        <f t="shared" si="125"/>
        <v>13932.03124999892</v>
      </c>
      <c r="CW55" s="209">
        <f t="shared" si="125"/>
        <v>13477.812499999431</v>
      </c>
      <c r="CX55" s="209">
        <f t="shared" si="125"/>
        <v>13315.781249999631</v>
      </c>
      <c r="CY55" s="209">
        <f t="shared" si="125"/>
        <v>11803.843749999014</v>
      </c>
      <c r="CZ55" s="209">
        <f t="shared" si="125"/>
        <v>11655.624999999662</v>
      </c>
      <c r="DA55" s="209">
        <f t="shared" si="125"/>
        <v>10652.093750000033</v>
      </c>
      <c r="DB55" s="209">
        <f t="shared" si="125"/>
        <v>9536.999999998794</v>
      </c>
      <c r="DC55" s="209">
        <f t="shared" si="125"/>
        <v>8680.625</v>
      </c>
      <c r="DD55" s="209">
        <f t="shared" si="125"/>
        <v>7651.5937499990432</v>
      </c>
      <c r="DE55" s="209">
        <f t="shared" si="125"/>
        <v>6812.2187499988895</v>
      </c>
      <c r="DF55" s="209">
        <f t="shared" si="125"/>
        <v>5932.4687500001273</v>
      </c>
      <c r="DG55" s="209">
        <f t="shared" si="125"/>
        <v>4934.7812499999418</v>
      </c>
      <c r="DH55" s="209">
        <f t="shared" si="125"/>
        <v>3973.7500000000059</v>
      </c>
      <c r="DI55" s="209">
        <f t="shared" si="125"/>
        <v>3097.1875000000059</v>
      </c>
      <c r="DJ55" s="209">
        <f t="shared" si="125"/>
        <v>2270.0312500000059</v>
      </c>
      <c r="DK55" s="209">
        <f t="shared" si="125"/>
        <v>1565.5937500000059</v>
      </c>
      <c r="DL55" s="209">
        <f t="shared" si="125"/>
        <v>924.9062500000058</v>
      </c>
      <c r="DM55" s="209">
        <f t="shared" si="125"/>
        <v>5.7980287238024175E-12</v>
      </c>
      <c r="DN55" s="209">
        <f t="shared" si="125"/>
        <v>5.7980287238024175E-12</v>
      </c>
      <c r="DO55" s="209">
        <f t="shared" si="125"/>
        <v>5.7980287238024175E-12</v>
      </c>
      <c r="DP55" s="209">
        <f t="shared" si="125"/>
        <v>5.7980287238024175E-12</v>
      </c>
      <c r="DQ55" s="209">
        <f t="shared" si="125"/>
        <v>5.7980287238024175E-12</v>
      </c>
      <c r="DR55" s="209">
        <f t="shared" si="125"/>
        <v>5.7980287238024175E-12</v>
      </c>
      <c r="DS55" s="209">
        <f t="shared" si="125"/>
        <v>5.7980287238024175E-12</v>
      </c>
      <c r="DT55" s="209">
        <f t="shared" si="125"/>
        <v>5.7980287238024175E-12</v>
      </c>
      <c r="DU55" s="209">
        <f t="shared" si="125"/>
        <v>5.7980287238024175E-12</v>
      </c>
      <c r="DV55" s="209">
        <f t="shared" si="125"/>
        <v>5.7980287238024175E-12</v>
      </c>
      <c r="DW55" s="209">
        <f t="shared" si="125"/>
        <v>5.7980287238024175E-12</v>
      </c>
      <c r="DX55" s="209">
        <f t="shared" si="125"/>
        <v>5.7980287238024175E-12</v>
      </c>
      <c r="DY55" s="209">
        <f t="shared" si="125"/>
        <v>5.7980287238024175E-12</v>
      </c>
      <c r="DZ55" s="209">
        <f t="shared" si="125"/>
        <v>5.7980287238024175E-12</v>
      </c>
      <c r="EA55" s="209">
        <f t="shared" si="125"/>
        <v>5.7980287238024175E-12</v>
      </c>
      <c r="EB55" s="209">
        <f t="shared" si="125"/>
        <v>5.7980287238024175E-12</v>
      </c>
      <c r="EC55" s="209">
        <f t="shared" si="125"/>
        <v>5.7980287238024175E-12</v>
      </c>
      <c r="ED55" s="209">
        <f t="shared" si="125"/>
        <v>5.7980287238024175E-12</v>
      </c>
      <c r="EE55" s="209">
        <f t="shared" si="125"/>
        <v>5.7980287238024175E-12</v>
      </c>
      <c r="EF55" s="209">
        <f t="shared" si="125"/>
        <v>5.7980287238024175E-12</v>
      </c>
      <c r="EG55" s="209">
        <f t="shared" si="125"/>
        <v>5.7980287238024175E-12</v>
      </c>
      <c r="EH55" s="209">
        <f t="shared" si="125"/>
        <v>5.7980287238024175E-12</v>
      </c>
      <c r="EI55" s="209">
        <f t="shared" si="125"/>
        <v>5.7980287238024175E-12</v>
      </c>
      <c r="EJ55" s="209">
        <f t="shared" si="125"/>
        <v>5.7980287238024175E-12</v>
      </c>
      <c r="EK55" s="209">
        <f t="shared" si="125"/>
        <v>5.7980287238024175E-12</v>
      </c>
      <c r="EL55" s="209">
        <f t="shared" si="125"/>
        <v>5.7980287238024175E-12</v>
      </c>
      <c r="EM55" s="209">
        <f t="shared" si="125"/>
        <v>5.7980287238024175E-12</v>
      </c>
      <c r="EN55" s="209">
        <f t="shared" si="125"/>
        <v>5.7980287238024175E-12</v>
      </c>
      <c r="EO55" s="209">
        <f t="shared" si="125"/>
        <v>5.7980287238024175E-12</v>
      </c>
      <c r="EP55" s="209">
        <f t="shared" si="125"/>
        <v>5.7980287238024175E-12</v>
      </c>
      <c r="EQ55" s="209">
        <f t="shared" si="125"/>
        <v>5.7980287238024175E-12</v>
      </c>
      <c r="ER55" s="209">
        <f t="shared" si="125"/>
        <v>5.7980287238024175E-12</v>
      </c>
      <c r="ES55" s="209">
        <f t="shared" si="125"/>
        <v>5.7980287238024175E-12</v>
      </c>
      <c r="ET55" s="209">
        <f t="shared" si="125"/>
        <v>5.7980287238024175E-12</v>
      </c>
      <c r="EU55" s="209">
        <f t="shared" si="125"/>
        <v>5.7980287238024175E-12</v>
      </c>
      <c r="EV55" s="209">
        <f t="shared" si="125"/>
        <v>5.7980287238024175E-12</v>
      </c>
      <c r="EW55" s="209">
        <f t="shared" si="125"/>
        <v>5.7980287238024175E-12</v>
      </c>
      <c r="EX55" s="209">
        <f t="shared" si="125"/>
        <v>5.7980287238024175E-12</v>
      </c>
      <c r="EY55" s="209">
        <f t="shared" si="125"/>
        <v>5.7980287238024175E-12</v>
      </c>
    </row>
    <row r="56" spans="1:155">
      <c r="B56" s="91"/>
      <c r="C56" s="91"/>
      <c r="D56" s="91"/>
      <c r="E56" s="91"/>
      <c r="F56" s="91"/>
      <c r="G56" s="91"/>
      <c r="H56" s="91"/>
      <c r="I56" s="91"/>
      <c r="J56" s="91"/>
      <c r="K56" s="91"/>
      <c r="L56" s="91"/>
      <c r="M56" s="91"/>
      <c r="N56" s="91"/>
      <c r="O56" s="91"/>
      <c r="P56" s="91"/>
      <c r="Q56" s="91"/>
      <c r="R56" s="91"/>
      <c r="S56" s="91"/>
      <c r="T56" s="91"/>
      <c r="U56" s="91"/>
      <c r="V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V56" s="91"/>
      <c r="BW56" s="91"/>
      <c r="CL56" s="91"/>
      <c r="CM56" s="91"/>
      <c r="DB56" s="91"/>
      <c r="DC56" s="91"/>
      <c r="DD56" s="91"/>
      <c r="DE56" s="91"/>
      <c r="DF56" s="91"/>
      <c r="DG56" s="91"/>
      <c r="DH56" s="91"/>
      <c r="DI56" s="91"/>
      <c r="DJ56" s="91"/>
      <c r="DK56" s="91"/>
      <c r="DL56" s="91"/>
      <c r="DM56" s="91"/>
      <c r="DN56" s="91"/>
      <c r="DO56" s="91"/>
      <c r="DP56" s="91"/>
      <c r="DQ56" s="91"/>
      <c r="DR56" s="91"/>
      <c r="DS56" s="91"/>
      <c r="DT56" s="91"/>
      <c r="DU56" s="91"/>
      <c r="DV56" s="91"/>
      <c r="DW56" s="91"/>
      <c r="DX56" s="91"/>
      <c r="DY56" s="91"/>
      <c r="DZ56" s="91"/>
      <c r="EA56" s="91"/>
      <c r="EB56" s="91"/>
      <c r="EC56" s="91"/>
      <c r="ED56" s="91"/>
      <c r="EE56" s="91"/>
      <c r="EF56" s="91"/>
      <c r="EG56" s="91"/>
      <c r="EH56" s="91"/>
      <c r="EI56" s="91"/>
      <c r="EJ56" s="91"/>
      <c r="EK56" s="91"/>
      <c r="EL56" s="91"/>
      <c r="EM56" s="91"/>
      <c r="EN56" s="91"/>
      <c r="EO56" s="91"/>
      <c r="EP56" s="91"/>
      <c r="EQ56" s="91"/>
      <c r="ER56" s="91"/>
      <c r="ES56" s="91"/>
      <c r="ET56" s="91"/>
      <c r="EU56" s="91"/>
      <c r="EV56" s="91"/>
      <c r="EW56" s="91"/>
      <c r="EX56" s="91"/>
      <c r="EY56" s="91"/>
    </row>
    <row r="57" spans="1:155">
      <c r="B57" s="130" t="s">
        <v>54</v>
      </c>
      <c r="C57" s="210">
        <f>ROUNDUP(C46+C49, 1)</f>
        <v>29.3</v>
      </c>
      <c r="D57" s="210">
        <f t="shared" ref="D57:AH57" si="126">ROUNDUP(D46+D49, 1)</f>
        <v>12.299999999999999</v>
      </c>
      <c r="E57" s="210">
        <f t="shared" si="126"/>
        <v>29</v>
      </c>
      <c r="F57" s="210">
        <f t="shared" si="126"/>
        <v>83.5</v>
      </c>
      <c r="G57" s="210">
        <f t="shared" si="126"/>
        <v>83</v>
      </c>
      <c r="H57" s="210">
        <f t="shared" si="126"/>
        <v>131</v>
      </c>
      <c r="I57" s="210">
        <f t="shared" si="126"/>
        <v>131.69999999999999</v>
      </c>
      <c r="J57" s="210">
        <f t="shared" si="126"/>
        <v>196.4</v>
      </c>
      <c r="K57" s="210">
        <f t="shared" si="126"/>
        <v>170.29999999999998</v>
      </c>
      <c r="L57" s="210">
        <f t="shared" si="126"/>
        <v>211.6</v>
      </c>
      <c r="M57" s="210">
        <f t="shared" si="126"/>
        <v>262.8</v>
      </c>
      <c r="N57" s="210">
        <f t="shared" si="126"/>
        <v>108.69999999999999</v>
      </c>
      <c r="O57" s="210">
        <f t="shared" si="126"/>
        <v>878.2</v>
      </c>
      <c r="P57" s="210">
        <f t="shared" si="126"/>
        <v>963.4</v>
      </c>
      <c r="Q57" s="210">
        <f t="shared" si="126"/>
        <v>278.10000000000002</v>
      </c>
      <c r="R57" s="210">
        <f t="shared" si="126"/>
        <v>1190.8999999999999</v>
      </c>
      <c r="S57" s="210">
        <f t="shared" si="126"/>
        <v>1294</v>
      </c>
      <c r="T57" s="210">
        <f t="shared" si="126"/>
        <v>2001.6999999999998</v>
      </c>
      <c r="U57" s="210">
        <f t="shared" si="126"/>
        <v>796.2</v>
      </c>
      <c r="V57" s="210">
        <f t="shared" si="126"/>
        <v>3556.7</v>
      </c>
      <c r="W57" s="210">
        <f t="shared" si="126"/>
        <v>3318.1</v>
      </c>
      <c r="X57" s="210">
        <f t="shared" si="126"/>
        <v>2711.1</v>
      </c>
      <c r="Y57" s="210">
        <f t="shared" si="126"/>
        <v>3566.7999999999997</v>
      </c>
      <c r="Z57" s="210">
        <f t="shared" si="126"/>
        <v>4816.3</v>
      </c>
      <c r="AA57" s="210">
        <f t="shared" si="126"/>
        <v>5240.9000000000005</v>
      </c>
      <c r="AB57" s="210">
        <f t="shared" si="126"/>
        <v>7174.6</v>
      </c>
      <c r="AC57" s="210">
        <f t="shared" si="126"/>
        <v>9342.9</v>
      </c>
      <c r="AD57" s="210">
        <f t="shared" si="126"/>
        <v>9165</v>
      </c>
      <c r="AE57" s="210">
        <f t="shared" si="126"/>
        <v>9581.6</v>
      </c>
      <c r="AF57" s="210">
        <f t="shared" si="126"/>
        <v>10556.4</v>
      </c>
      <c r="AG57" s="210">
        <f t="shared" si="126"/>
        <v>11919.2</v>
      </c>
      <c r="AH57" s="210">
        <f t="shared" si="126"/>
        <v>15554.800000000001</v>
      </c>
      <c r="AI57" s="210">
        <f t="shared" ref="AI57:BE57" si="127">ROUNDUP(AI46+AI49, 1)</f>
        <v>16457.699999999997</v>
      </c>
      <c r="AJ57" s="210">
        <f t="shared" si="127"/>
        <v>17675.699999999997</v>
      </c>
      <c r="AK57" s="210">
        <f t="shared" si="127"/>
        <v>16900.5</v>
      </c>
      <c r="AL57" s="210">
        <f t="shared" si="127"/>
        <v>22561.199999999997</v>
      </c>
      <c r="AM57" s="210">
        <f t="shared" si="127"/>
        <v>19039.5</v>
      </c>
      <c r="AN57" s="210">
        <f t="shared" si="127"/>
        <v>19249.5</v>
      </c>
      <c r="AO57" s="210">
        <f t="shared" si="127"/>
        <v>23970</v>
      </c>
      <c r="AP57" s="210">
        <f t="shared" si="127"/>
        <v>22269.699999999997</v>
      </c>
      <c r="AQ57" s="210">
        <f t="shared" si="127"/>
        <v>32388.399999999998</v>
      </c>
      <c r="AR57" s="210">
        <f t="shared" si="127"/>
        <v>26130.799999999999</v>
      </c>
      <c r="AS57" s="210">
        <f t="shared" si="127"/>
        <v>26970.5</v>
      </c>
      <c r="AT57" s="210">
        <f t="shared" si="127"/>
        <v>25455</v>
      </c>
      <c r="AU57" s="210">
        <f t="shared" si="127"/>
        <v>27837.599999999999</v>
      </c>
      <c r="AV57" s="210">
        <f t="shared" si="127"/>
        <v>26626.399999999998</v>
      </c>
      <c r="AW57" s="210">
        <f t="shared" si="127"/>
        <v>26762.6</v>
      </c>
      <c r="AX57" s="210">
        <f t="shared" si="127"/>
        <v>28963.5</v>
      </c>
      <c r="AY57" s="210">
        <f t="shared" si="127"/>
        <v>29243.199999999997</v>
      </c>
      <c r="AZ57" s="210">
        <f t="shared" si="127"/>
        <v>29844.3</v>
      </c>
      <c r="BA57" s="210">
        <f t="shared" si="127"/>
        <v>27704.899999999998</v>
      </c>
      <c r="BB57" s="210">
        <f t="shared" si="127"/>
        <v>27129.5</v>
      </c>
      <c r="BC57" s="210">
        <f t="shared" si="127"/>
        <v>27165.8</v>
      </c>
      <c r="BD57" s="210">
        <f t="shared" si="127"/>
        <v>27502.199999999997</v>
      </c>
      <c r="BE57" s="210">
        <f t="shared" si="127"/>
        <v>28242.899999999998</v>
      </c>
      <c r="BF57" s="210">
        <f t="shared" ref="BF57:BH57" si="128">ROUNDUP(BF46+BF49, 1)</f>
        <v>27227.8</v>
      </c>
      <c r="BG57" s="210">
        <f t="shared" si="128"/>
        <v>26090.199999999997</v>
      </c>
      <c r="BH57" s="210">
        <f t="shared" si="128"/>
        <v>25762.799999999999</v>
      </c>
      <c r="BI57" s="210">
        <f t="shared" ref="BI57:DB57" si="129">ROUNDUP(BI46+BI49, 1)</f>
        <v>24827.399999999998</v>
      </c>
      <c r="BJ57" s="210">
        <f t="shared" si="129"/>
        <v>24869.199999999997</v>
      </c>
      <c r="BK57" s="210">
        <f t="shared" si="129"/>
        <v>29112.1</v>
      </c>
      <c r="BL57" s="210">
        <f t="shared" si="129"/>
        <v>29584.799999999999</v>
      </c>
      <c r="BM57" s="210">
        <f t="shared" si="129"/>
        <v>26623.699999999997</v>
      </c>
      <c r="BN57" s="210">
        <f t="shared" si="129"/>
        <v>25299.599999999999</v>
      </c>
      <c r="BO57" s="210">
        <f t="shared" si="129"/>
        <v>24422.399999999998</v>
      </c>
      <c r="BP57" s="210">
        <f t="shared" si="129"/>
        <v>25288.399999999998</v>
      </c>
      <c r="BQ57" s="210">
        <f t="shared" si="129"/>
        <v>29111</v>
      </c>
      <c r="BR57" s="210">
        <f t="shared" si="129"/>
        <v>28366.199999999997</v>
      </c>
      <c r="BS57" s="210">
        <f t="shared" si="129"/>
        <v>26248.5</v>
      </c>
      <c r="BT57" s="210">
        <f t="shared" si="129"/>
        <v>24478.5</v>
      </c>
      <c r="BU57" s="210">
        <f t="shared" si="129"/>
        <v>24399</v>
      </c>
      <c r="BV57" s="210">
        <f t="shared" si="129"/>
        <v>24210.3</v>
      </c>
      <c r="BW57" s="210">
        <f t="shared" si="129"/>
        <v>23114.1</v>
      </c>
      <c r="BX57" s="210">
        <f t="shared" si="129"/>
        <v>22573</v>
      </c>
      <c r="BY57" s="210">
        <f t="shared" si="129"/>
        <v>22351</v>
      </c>
      <c r="BZ57" s="210">
        <f t="shared" si="129"/>
        <v>21911.3</v>
      </c>
      <c r="CA57" s="210">
        <f t="shared" si="129"/>
        <v>21358.899999999998</v>
      </c>
      <c r="CB57" s="210">
        <f t="shared" si="129"/>
        <v>21311.599999999999</v>
      </c>
      <c r="CC57" s="210">
        <f t="shared" si="129"/>
        <v>19353</v>
      </c>
      <c r="CD57" s="210">
        <f t="shared" si="129"/>
        <v>18288.899999999998</v>
      </c>
      <c r="CE57" s="210">
        <f t="shared" si="129"/>
        <v>11905</v>
      </c>
      <c r="CF57" s="210">
        <f t="shared" si="129"/>
        <v>16415.899999999998</v>
      </c>
      <c r="CG57" s="210">
        <f t="shared" si="129"/>
        <v>17421.099999999999</v>
      </c>
      <c r="CH57" s="210">
        <f t="shared" si="129"/>
        <v>16511.599999999999</v>
      </c>
      <c r="CI57" s="210">
        <f t="shared" si="129"/>
        <v>15038.4</v>
      </c>
      <c r="CJ57" s="210">
        <f t="shared" si="129"/>
        <v>12914.6</v>
      </c>
      <c r="CK57" s="210">
        <f t="shared" si="129"/>
        <v>17918.899999999998</v>
      </c>
      <c r="CL57" s="210">
        <f t="shared" si="129"/>
        <v>13548.2</v>
      </c>
      <c r="CM57" s="210">
        <f t="shared" si="129"/>
        <v>12895.9</v>
      </c>
      <c r="CN57" s="210">
        <f t="shared" si="129"/>
        <v>12951</v>
      </c>
      <c r="CO57" s="210">
        <f t="shared" si="129"/>
        <v>11516.9</v>
      </c>
      <c r="CP57" s="210">
        <f t="shared" si="129"/>
        <v>11769.300000000001</v>
      </c>
      <c r="CQ57" s="210">
        <f t="shared" si="129"/>
        <v>10772.4</v>
      </c>
      <c r="CR57" s="210">
        <f t="shared" si="129"/>
        <v>10731.9</v>
      </c>
      <c r="CS57" s="210">
        <f t="shared" si="129"/>
        <v>11644</v>
      </c>
      <c r="CT57" s="210">
        <f t="shared" si="129"/>
        <v>11302.1</v>
      </c>
      <c r="CU57" s="210">
        <f t="shared" si="129"/>
        <v>10573.4</v>
      </c>
      <c r="CV57" s="210">
        <f t="shared" si="129"/>
        <v>10037.700000000001</v>
      </c>
      <c r="CW57" s="210">
        <f t="shared" si="129"/>
        <v>9304.9</v>
      </c>
      <c r="CX57" s="210">
        <f t="shared" si="129"/>
        <v>8958.9</v>
      </c>
      <c r="CY57" s="210">
        <f t="shared" si="129"/>
        <v>9453.5</v>
      </c>
      <c r="CZ57" s="210">
        <f t="shared" si="129"/>
        <v>5466.8</v>
      </c>
      <c r="DA57" s="210">
        <f t="shared" si="129"/>
        <v>4996.1000000000004</v>
      </c>
      <c r="DB57" s="210">
        <f t="shared" si="129"/>
        <v>4473.1000000000004</v>
      </c>
      <c r="DC57" s="210">
        <f t="shared" ref="DC57:DL57" si="130">ROUNDUP(DC46+DC49, 1)</f>
        <v>4071.4</v>
      </c>
      <c r="DD57" s="210">
        <f t="shared" si="130"/>
        <v>3588.7999999999997</v>
      </c>
      <c r="DE57" s="210">
        <f t="shared" si="130"/>
        <v>3195.1</v>
      </c>
      <c r="DF57" s="210">
        <f t="shared" si="130"/>
        <v>2782.5</v>
      </c>
      <c r="DG57" s="210">
        <f t="shared" si="130"/>
        <v>2314.6</v>
      </c>
      <c r="DH57" s="210">
        <f t="shared" si="130"/>
        <v>1863.8</v>
      </c>
      <c r="DI57" s="210">
        <f t="shared" si="130"/>
        <v>1452.6999999999998</v>
      </c>
      <c r="DJ57" s="210">
        <f t="shared" si="130"/>
        <v>1064.6999999999998</v>
      </c>
      <c r="DK57" s="210">
        <f t="shared" si="130"/>
        <v>734.30000000000007</v>
      </c>
      <c r="DL57" s="210">
        <f t="shared" si="130"/>
        <v>433.8</v>
      </c>
      <c r="DM57" s="210">
        <f t="shared" ref="DM57:EY57" si="131">ROUNDUP(DM46+DM49, 1)</f>
        <v>0.1</v>
      </c>
      <c r="DN57" s="210">
        <f t="shared" si="131"/>
        <v>0.1</v>
      </c>
      <c r="DO57" s="210">
        <f t="shared" si="131"/>
        <v>0.1</v>
      </c>
      <c r="DP57" s="210">
        <f t="shared" si="131"/>
        <v>0.1</v>
      </c>
      <c r="DQ57" s="210">
        <f t="shared" si="131"/>
        <v>0.1</v>
      </c>
      <c r="DR57" s="210">
        <f t="shared" si="131"/>
        <v>0.1</v>
      </c>
      <c r="DS57" s="210">
        <f t="shared" si="131"/>
        <v>0.1</v>
      </c>
      <c r="DT57" s="210">
        <f t="shared" si="131"/>
        <v>0.1</v>
      </c>
      <c r="DU57" s="210">
        <f t="shared" si="131"/>
        <v>0.1</v>
      </c>
      <c r="DV57" s="210">
        <f t="shared" si="131"/>
        <v>0.1</v>
      </c>
      <c r="DW57" s="210">
        <f t="shared" si="131"/>
        <v>0.1</v>
      </c>
      <c r="DX57" s="210">
        <f t="shared" si="131"/>
        <v>0.1</v>
      </c>
      <c r="DY57" s="210">
        <f t="shared" si="131"/>
        <v>0.1</v>
      </c>
      <c r="DZ57" s="210">
        <f t="shared" si="131"/>
        <v>0.1</v>
      </c>
      <c r="EA57" s="210">
        <f t="shared" si="131"/>
        <v>0.1</v>
      </c>
      <c r="EB57" s="210">
        <f t="shared" si="131"/>
        <v>0.1</v>
      </c>
      <c r="EC57" s="210">
        <f t="shared" si="131"/>
        <v>0.1</v>
      </c>
      <c r="ED57" s="210">
        <f t="shared" si="131"/>
        <v>0.1</v>
      </c>
      <c r="EE57" s="210">
        <f t="shared" si="131"/>
        <v>0.1</v>
      </c>
      <c r="EF57" s="210">
        <f t="shared" si="131"/>
        <v>0.1</v>
      </c>
      <c r="EG57" s="210">
        <f t="shared" si="131"/>
        <v>0.1</v>
      </c>
      <c r="EH57" s="210">
        <f t="shared" si="131"/>
        <v>0.1</v>
      </c>
      <c r="EI57" s="210">
        <f t="shared" si="131"/>
        <v>0.1</v>
      </c>
      <c r="EJ57" s="210">
        <f t="shared" si="131"/>
        <v>0.1</v>
      </c>
      <c r="EK57" s="210">
        <f t="shared" si="131"/>
        <v>0.1</v>
      </c>
      <c r="EL57" s="210">
        <f t="shared" si="131"/>
        <v>0.1</v>
      </c>
      <c r="EM57" s="210">
        <f t="shared" si="131"/>
        <v>0.1</v>
      </c>
      <c r="EN57" s="210">
        <f t="shared" si="131"/>
        <v>0.1</v>
      </c>
      <c r="EO57" s="210">
        <f t="shared" si="131"/>
        <v>0.1</v>
      </c>
      <c r="EP57" s="210">
        <f t="shared" si="131"/>
        <v>0.1</v>
      </c>
      <c r="EQ57" s="210">
        <f t="shared" si="131"/>
        <v>0.1</v>
      </c>
      <c r="ER57" s="210">
        <f t="shared" si="131"/>
        <v>0.1</v>
      </c>
      <c r="ES57" s="210">
        <f t="shared" si="131"/>
        <v>0.1</v>
      </c>
      <c r="ET57" s="210">
        <f t="shared" si="131"/>
        <v>0.1</v>
      </c>
      <c r="EU57" s="210">
        <f t="shared" si="131"/>
        <v>0.1</v>
      </c>
      <c r="EV57" s="210">
        <f t="shared" si="131"/>
        <v>0.1</v>
      </c>
      <c r="EW57" s="210">
        <f t="shared" si="131"/>
        <v>0.1</v>
      </c>
      <c r="EX57" s="210">
        <f t="shared" si="131"/>
        <v>0.1</v>
      </c>
      <c r="EY57" s="210">
        <f t="shared" si="131"/>
        <v>0.1</v>
      </c>
    </row>
    <row r="58" spans="1:155">
      <c r="A58" s="94"/>
      <c r="B58" s="132" t="s">
        <v>0</v>
      </c>
      <c r="C58" s="209">
        <f t="shared" ref="C58:AH58" si="132">ROUNDUP(C39+C42, 1)</f>
        <v>38.9</v>
      </c>
      <c r="D58" s="209">
        <f t="shared" si="132"/>
        <v>17.200000000000003</v>
      </c>
      <c r="E58" s="209">
        <f t="shared" si="132"/>
        <v>39.700000000000003</v>
      </c>
      <c r="F58" s="209">
        <f t="shared" si="132"/>
        <v>112.8</v>
      </c>
      <c r="G58" s="209">
        <f t="shared" si="132"/>
        <v>114.39999999999999</v>
      </c>
      <c r="H58" s="209">
        <f t="shared" si="132"/>
        <v>180.2</v>
      </c>
      <c r="I58" s="209">
        <f t="shared" si="132"/>
        <v>184.4</v>
      </c>
      <c r="J58" s="209">
        <f t="shared" si="132"/>
        <v>273.20000000000005</v>
      </c>
      <c r="K58" s="209">
        <f t="shared" si="132"/>
        <v>243.2</v>
      </c>
      <c r="L58" s="209">
        <f t="shared" si="132"/>
        <v>301.20000000000005</v>
      </c>
      <c r="M58" s="209">
        <f t="shared" si="132"/>
        <v>373.3</v>
      </c>
      <c r="N58" s="209">
        <f t="shared" si="132"/>
        <v>174</v>
      </c>
      <c r="O58" s="209">
        <f t="shared" si="132"/>
        <v>1195.6999999999998</v>
      </c>
      <c r="P58" s="209">
        <f t="shared" si="132"/>
        <v>1332.1999999999998</v>
      </c>
      <c r="Q58" s="209">
        <f t="shared" si="132"/>
        <v>444.70000000000005</v>
      </c>
      <c r="R58" s="209">
        <f t="shared" si="132"/>
        <v>1656.3999999999999</v>
      </c>
      <c r="S58" s="209">
        <f t="shared" si="132"/>
        <v>1820.3999999999999</v>
      </c>
      <c r="T58" s="209">
        <f t="shared" si="132"/>
        <v>2785.6</v>
      </c>
      <c r="U58" s="209">
        <f t="shared" si="132"/>
        <v>1229.3</v>
      </c>
      <c r="V58" s="209">
        <f t="shared" si="132"/>
        <v>4896.4000000000005</v>
      </c>
      <c r="W58" s="209">
        <f t="shared" si="132"/>
        <v>4665.1000000000004</v>
      </c>
      <c r="X58" s="209">
        <f t="shared" si="132"/>
        <v>3926.2</v>
      </c>
      <c r="Y58" s="209">
        <f t="shared" si="132"/>
        <v>5105.1000000000004</v>
      </c>
      <c r="Z58" s="209">
        <f t="shared" si="132"/>
        <v>6827.1</v>
      </c>
      <c r="AA58" s="209">
        <f t="shared" si="132"/>
        <v>7483.6</v>
      </c>
      <c r="AB58" s="209">
        <f t="shared" si="132"/>
        <v>10151.700000000001</v>
      </c>
      <c r="AC58" s="209">
        <f t="shared" si="132"/>
        <v>13155.300000000001</v>
      </c>
      <c r="AD58" s="209">
        <f t="shared" si="132"/>
        <v>13095.6</v>
      </c>
      <c r="AE58" s="209">
        <f t="shared" si="132"/>
        <v>13823.6</v>
      </c>
      <c r="AF58" s="209">
        <f t="shared" si="132"/>
        <v>15258.2</v>
      </c>
      <c r="AG58" s="209">
        <f t="shared" si="132"/>
        <v>17222.099999999999</v>
      </c>
      <c r="AH58" s="209">
        <f t="shared" si="132"/>
        <v>22209.1</v>
      </c>
      <c r="AI58" s="209">
        <f t="shared" ref="AI58:BE58" si="133">ROUNDUP(AI39+AI42, 1)</f>
        <v>23701.5</v>
      </c>
      <c r="AJ58" s="209">
        <f t="shared" si="133"/>
        <v>25523.8</v>
      </c>
      <c r="AK58" s="209">
        <f t="shared" si="133"/>
        <v>24730.5</v>
      </c>
      <c r="AL58" s="209">
        <f t="shared" si="133"/>
        <v>32458.699999999997</v>
      </c>
      <c r="AM58" s="209">
        <f t="shared" si="133"/>
        <v>28121.599999999999</v>
      </c>
      <c r="AN58" s="209">
        <f t="shared" si="133"/>
        <v>28564.199999999997</v>
      </c>
      <c r="AO58" s="209">
        <f t="shared" si="133"/>
        <v>34981.299999999996</v>
      </c>
      <c r="AP58" s="209">
        <f t="shared" si="133"/>
        <v>32952.1</v>
      </c>
      <c r="AQ58" s="209">
        <f t="shared" si="133"/>
        <v>46487.4</v>
      </c>
      <c r="AR58" s="209">
        <f t="shared" si="133"/>
        <v>38598.699999999997</v>
      </c>
      <c r="AS58" s="209">
        <f t="shared" si="133"/>
        <v>39904.400000000001</v>
      </c>
      <c r="AT58" s="209">
        <f t="shared" si="133"/>
        <v>38073.299999999996</v>
      </c>
      <c r="AU58" s="209">
        <f t="shared" si="133"/>
        <v>41328</v>
      </c>
      <c r="AV58" s="209">
        <f t="shared" si="133"/>
        <v>39780.400000000001</v>
      </c>
      <c r="AW58" s="209">
        <f t="shared" si="133"/>
        <v>39983.699999999997</v>
      </c>
      <c r="AX58" s="209">
        <f t="shared" si="133"/>
        <v>42916</v>
      </c>
      <c r="AY58" s="209">
        <f t="shared" si="133"/>
        <v>43412.4</v>
      </c>
      <c r="AZ58" s="209">
        <f t="shared" si="133"/>
        <v>44182.400000000001</v>
      </c>
      <c r="BA58" s="209">
        <f t="shared" si="133"/>
        <v>41478.9</v>
      </c>
      <c r="BB58" s="209">
        <f t="shared" si="133"/>
        <v>40784.1</v>
      </c>
      <c r="BC58" s="209">
        <f t="shared" si="133"/>
        <v>40749.9</v>
      </c>
      <c r="BD58" s="209">
        <f t="shared" si="133"/>
        <v>41201.199999999997</v>
      </c>
      <c r="BE58" s="209">
        <f t="shared" si="133"/>
        <v>41903.699999999997</v>
      </c>
      <c r="BF58" s="209">
        <f t="shared" ref="BF58:BH58" si="134">ROUNDUP(BF39+BF42, 1)</f>
        <v>40564.400000000001</v>
      </c>
      <c r="BG58" s="209">
        <f t="shared" si="134"/>
        <v>39026.400000000001</v>
      </c>
      <c r="BH58" s="209">
        <f t="shared" si="134"/>
        <v>38598.799999999996</v>
      </c>
      <c r="BI58" s="209">
        <f t="shared" ref="BI58:DB58" si="135">ROUNDUP(BI39+BI42, 1)</f>
        <v>37291.1</v>
      </c>
      <c r="BJ58" s="209">
        <f t="shared" si="135"/>
        <v>37303.199999999997</v>
      </c>
      <c r="BK58" s="209">
        <f t="shared" si="135"/>
        <v>42898.1</v>
      </c>
      <c r="BL58" s="209">
        <f t="shared" si="135"/>
        <v>43554</v>
      </c>
      <c r="BM58" s="209">
        <f t="shared" si="135"/>
        <v>39667.299999999996</v>
      </c>
      <c r="BN58" s="209">
        <f t="shared" si="135"/>
        <v>37838.1</v>
      </c>
      <c r="BO58" s="209">
        <f t="shared" si="135"/>
        <v>36650</v>
      </c>
      <c r="BP58" s="209">
        <f t="shared" si="135"/>
        <v>37777.699999999997</v>
      </c>
      <c r="BQ58" s="209">
        <f t="shared" si="135"/>
        <v>42849.4</v>
      </c>
      <c r="BR58" s="209">
        <f t="shared" si="135"/>
        <v>41963.299999999996</v>
      </c>
      <c r="BS58" s="209">
        <f t="shared" si="135"/>
        <v>39166.699999999997</v>
      </c>
      <c r="BT58" s="209">
        <f t="shared" si="135"/>
        <v>36797.699999999997</v>
      </c>
      <c r="BU58" s="209">
        <f t="shared" si="135"/>
        <v>36653.1</v>
      </c>
      <c r="BV58" s="209">
        <f t="shared" si="135"/>
        <v>36376.199999999997</v>
      </c>
      <c r="BW58" s="209">
        <f t="shared" si="135"/>
        <v>34912.699999999997</v>
      </c>
      <c r="BX58" s="209">
        <f t="shared" si="135"/>
        <v>34147.599999999999</v>
      </c>
      <c r="BY58" s="209">
        <f t="shared" si="135"/>
        <v>33662.5</v>
      </c>
      <c r="BZ58" s="209">
        <f t="shared" si="135"/>
        <v>32891.4</v>
      </c>
      <c r="CA58" s="209">
        <f t="shared" si="135"/>
        <v>32072.699999999997</v>
      </c>
      <c r="CB58" s="209">
        <f t="shared" si="135"/>
        <v>31949.599999999999</v>
      </c>
      <c r="CC58" s="209">
        <f t="shared" si="135"/>
        <v>29317.899999999998</v>
      </c>
      <c r="CD58" s="209">
        <f t="shared" si="135"/>
        <v>27789.5</v>
      </c>
      <c r="CE58" s="209">
        <f t="shared" si="135"/>
        <v>19061.899999999998</v>
      </c>
      <c r="CF58" s="209">
        <f t="shared" si="135"/>
        <v>24668.699999999997</v>
      </c>
      <c r="CG58" s="209">
        <f t="shared" si="135"/>
        <v>25865.399999999998</v>
      </c>
      <c r="CH58" s="209">
        <f t="shared" si="135"/>
        <v>24617.1</v>
      </c>
      <c r="CI58" s="209">
        <f t="shared" si="135"/>
        <v>22595.3</v>
      </c>
      <c r="CJ58" s="209">
        <f t="shared" si="135"/>
        <v>19675.199999999997</v>
      </c>
      <c r="CK58" s="209">
        <f t="shared" si="135"/>
        <v>26198.6</v>
      </c>
      <c r="CL58" s="209">
        <f t="shared" si="135"/>
        <v>20450.399999999998</v>
      </c>
      <c r="CM58" s="209">
        <f t="shared" si="135"/>
        <v>19486.5</v>
      </c>
      <c r="CN58" s="209">
        <f t="shared" si="135"/>
        <v>19445.599999999999</v>
      </c>
      <c r="CO58" s="209">
        <f t="shared" si="135"/>
        <v>17448.899999999998</v>
      </c>
      <c r="CP58" s="209">
        <f t="shared" si="135"/>
        <v>17653.099999999999</v>
      </c>
      <c r="CQ58" s="209">
        <f t="shared" si="135"/>
        <v>16276.5</v>
      </c>
      <c r="CR58" s="209">
        <f t="shared" si="135"/>
        <v>16164.9</v>
      </c>
      <c r="CS58" s="209">
        <f t="shared" si="135"/>
        <v>17488.8</v>
      </c>
      <c r="CT58" s="209">
        <f t="shared" si="135"/>
        <v>16983.8</v>
      </c>
      <c r="CU58" s="209">
        <f t="shared" si="135"/>
        <v>15914.7</v>
      </c>
      <c r="CV58" s="209">
        <f t="shared" si="135"/>
        <v>15114.300000000001</v>
      </c>
      <c r="CW58" s="209">
        <f t="shared" si="135"/>
        <v>14083</v>
      </c>
      <c r="CX58" s="209">
        <f t="shared" si="135"/>
        <v>13602.9</v>
      </c>
      <c r="CY58" s="209">
        <f t="shared" si="135"/>
        <v>14065.7</v>
      </c>
      <c r="CZ58" s="209">
        <f t="shared" si="135"/>
        <v>8753.2000000000007</v>
      </c>
      <c r="DA58" s="209">
        <f t="shared" si="135"/>
        <v>7999.6</v>
      </c>
      <c r="DB58" s="209">
        <f t="shared" si="135"/>
        <v>7162.1</v>
      </c>
      <c r="DC58" s="209">
        <f t="shared" ref="DC58:DL58" si="136">ROUNDUP(DC39+DC42, 1)</f>
        <v>6519</v>
      </c>
      <c r="DD58" s="209">
        <f t="shared" si="136"/>
        <v>5746.2000000000007</v>
      </c>
      <c r="DE58" s="209">
        <f t="shared" si="136"/>
        <v>5115.9000000000005</v>
      </c>
      <c r="DF58" s="209">
        <f t="shared" si="136"/>
        <v>4455.2000000000007</v>
      </c>
      <c r="DG58" s="209">
        <f t="shared" si="136"/>
        <v>3706</v>
      </c>
      <c r="DH58" s="209">
        <f t="shared" si="136"/>
        <v>2984.2999999999997</v>
      </c>
      <c r="DI58" s="209">
        <f t="shared" si="136"/>
        <v>2326</v>
      </c>
      <c r="DJ58" s="209">
        <f t="shared" si="136"/>
        <v>1704.8</v>
      </c>
      <c r="DK58" s="209">
        <f t="shared" si="136"/>
        <v>1175.8</v>
      </c>
      <c r="DL58" s="209">
        <f t="shared" si="136"/>
        <v>694.6</v>
      </c>
      <c r="DM58" s="209">
        <f t="shared" ref="DM58:EY58" si="137">ROUNDUP(DM39+DM42, 1)</f>
        <v>0.1</v>
      </c>
      <c r="DN58" s="209">
        <f t="shared" si="137"/>
        <v>0.1</v>
      </c>
      <c r="DO58" s="209">
        <f t="shared" si="137"/>
        <v>0.1</v>
      </c>
      <c r="DP58" s="209">
        <f t="shared" si="137"/>
        <v>0.1</v>
      </c>
      <c r="DQ58" s="209">
        <f t="shared" si="137"/>
        <v>0.1</v>
      </c>
      <c r="DR58" s="209">
        <f t="shared" si="137"/>
        <v>0.1</v>
      </c>
      <c r="DS58" s="209">
        <f t="shared" si="137"/>
        <v>0.1</v>
      </c>
      <c r="DT58" s="209">
        <f t="shared" si="137"/>
        <v>0.1</v>
      </c>
      <c r="DU58" s="209">
        <f t="shared" si="137"/>
        <v>0.1</v>
      </c>
      <c r="DV58" s="209">
        <f t="shared" si="137"/>
        <v>0.1</v>
      </c>
      <c r="DW58" s="209">
        <f t="shared" si="137"/>
        <v>0.1</v>
      </c>
      <c r="DX58" s="209">
        <f t="shared" si="137"/>
        <v>0.1</v>
      </c>
      <c r="DY58" s="209">
        <f t="shared" si="137"/>
        <v>0.1</v>
      </c>
      <c r="DZ58" s="209">
        <f t="shared" si="137"/>
        <v>0.1</v>
      </c>
      <c r="EA58" s="209">
        <f t="shared" si="137"/>
        <v>0.1</v>
      </c>
      <c r="EB58" s="209">
        <f t="shared" si="137"/>
        <v>0.1</v>
      </c>
      <c r="EC58" s="209">
        <f t="shared" si="137"/>
        <v>0.1</v>
      </c>
      <c r="ED58" s="209">
        <f t="shared" si="137"/>
        <v>0.1</v>
      </c>
      <c r="EE58" s="209">
        <f t="shared" si="137"/>
        <v>0.1</v>
      </c>
      <c r="EF58" s="209">
        <f t="shared" si="137"/>
        <v>0.1</v>
      </c>
      <c r="EG58" s="209">
        <f t="shared" si="137"/>
        <v>0.1</v>
      </c>
      <c r="EH58" s="209">
        <f t="shared" si="137"/>
        <v>0.1</v>
      </c>
      <c r="EI58" s="209">
        <f t="shared" si="137"/>
        <v>0.1</v>
      </c>
      <c r="EJ58" s="209">
        <f t="shared" si="137"/>
        <v>0.1</v>
      </c>
      <c r="EK58" s="209">
        <f t="shared" si="137"/>
        <v>0.1</v>
      </c>
      <c r="EL58" s="209">
        <f t="shared" si="137"/>
        <v>0.1</v>
      </c>
      <c r="EM58" s="209">
        <f t="shared" si="137"/>
        <v>0.1</v>
      </c>
      <c r="EN58" s="209">
        <f t="shared" si="137"/>
        <v>0.1</v>
      </c>
      <c r="EO58" s="209">
        <f t="shared" si="137"/>
        <v>0.1</v>
      </c>
      <c r="EP58" s="209">
        <f t="shared" si="137"/>
        <v>0.1</v>
      </c>
      <c r="EQ58" s="209">
        <f t="shared" si="137"/>
        <v>0.1</v>
      </c>
      <c r="ER58" s="209">
        <f t="shared" si="137"/>
        <v>0.1</v>
      </c>
      <c r="ES58" s="209">
        <f t="shared" si="137"/>
        <v>0.1</v>
      </c>
      <c r="ET58" s="209">
        <f t="shared" si="137"/>
        <v>0.1</v>
      </c>
      <c r="EU58" s="209">
        <f t="shared" si="137"/>
        <v>0.1</v>
      </c>
      <c r="EV58" s="209">
        <f t="shared" si="137"/>
        <v>0.1</v>
      </c>
      <c r="EW58" s="209">
        <f t="shared" si="137"/>
        <v>0.1</v>
      </c>
      <c r="EX58" s="209">
        <f t="shared" si="137"/>
        <v>0.1</v>
      </c>
      <c r="EY58" s="209">
        <f t="shared" si="137"/>
        <v>0.1</v>
      </c>
    </row>
    <row r="59" spans="1:155">
      <c r="A59" s="94"/>
      <c r="B59" s="131" t="s">
        <v>55</v>
      </c>
      <c r="C59" s="211">
        <f>ROUNDUP(C52+C55, 1)</f>
        <v>48</v>
      </c>
      <c r="D59" s="211">
        <f t="shared" ref="D59:F59" si="138">ROUNDUP(D52+D55, 1)</f>
        <v>21.700000000000003</v>
      </c>
      <c r="E59" s="211">
        <f t="shared" si="138"/>
        <v>49.7</v>
      </c>
      <c r="F59" s="211">
        <f t="shared" si="138"/>
        <v>140.4</v>
      </c>
      <c r="G59" s="211">
        <f t="shared" ref="G59:V59" si="139">ROUNDUP(G52+G55, 1)</f>
        <v>143.69999999999999</v>
      </c>
      <c r="H59" s="211">
        <f t="shared" si="139"/>
        <v>226</v>
      </c>
      <c r="I59" s="211">
        <f t="shared" si="139"/>
        <v>233.1</v>
      </c>
      <c r="J59" s="211">
        <f t="shared" si="139"/>
        <v>344.5</v>
      </c>
      <c r="K59" s="211">
        <f t="shared" si="139"/>
        <v>310</v>
      </c>
      <c r="L59" s="211">
        <f t="shared" si="139"/>
        <v>383.5</v>
      </c>
      <c r="M59" s="211">
        <f t="shared" si="139"/>
        <v>474.90000000000003</v>
      </c>
      <c r="N59" s="211">
        <f t="shared" si="139"/>
        <v>231.7</v>
      </c>
      <c r="O59" s="211">
        <f t="shared" si="139"/>
        <v>1493.6999999999998</v>
      </c>
      <c r="P59" s="211">
        <f t="shared" si="139"/>
        <v>1675.3</v>
      </c>
      <c r="Q59" s="211">
        <f t="shared" si="139"/>
        <v>591.80000000000007</v>
      </c>
      <c r="R59" s="211">
        <f t="shared" si="139"/>
        <v>2088.4</v>
      </c>
      <c r="S59" s="211">
        <f t="shared" si="139"/>
        <v>2306.1</v>
      </c>
      <c r="T59" s="211">
        <f t="shared" si="139"/>
        <v>3512.7</v>
      </c>
      <c r="U59" s="211">
        <f t="shared" si="139"/>
        <v>1615.6</v>
      </c>
      <c r="V59" s="211">
        <f t="shared" si="139"/>
        <v>6146</v>
      </c>
      <c r="W59" s="211">
        <f t="shared" ref="W59:AQ59" si="140">ROUNDUP(W52+W55, 1)</f>
        <v>5908.6</v>
      </c>
      <c r="X59" s="211">
        <f t="shared" si="140"/>
        <v>5033.9000000000005</v>
      </c>
      <c r="Y59" s="211">
        <f t="shared" si="140"/>
        <v>6514.1</v>
      </c>
      <c r="Z59" s="211">
        <f t="shared" si="140"/>
        <v>8676.5</v>
      </c>
      <c r="AA59" s="211">
        <f t="shared" si="140"/>
        <v>9539.8000000000011</v>
      </c>
      <c r="AB59" s="211">
        <f t="shared" si="140"/>
        <v>12892.1</v>
      </c>
      <c r="AC59" s="211">
        <f t="shared" si="140"/>
        <v>16672.399999999998</v>
      </c>
      <c r="AD59" s="211">
        <f t="shared" si="140"/>
        <v>16698.3</v>
      </c>
      <c r="AE59" s="211">
        <f t="shared" si="140"/>
        <v>17696.199999999997</v>
      </c>
      <c r="AF59" s="211">
        <f t="shared" si="140"/>
        <v>19547.599999999999</v>
      </c>
      <c r="AG59" s="211">
        <f t="shared" si="140"/>
        <v>22060.3</v>
      </c>
      <c r="AH59" s="211">
        <f t="shared" si="140"/>
        <v>28310.199999999997</v>
      </c>
      <c r="AI59" s="211">
        <f t="shared" si="140"/>
        <v>30319.5</v>
      </c>
      <c r="AJ59" s="211">
        <f t="shared" si="140"/>
        <v>32686.1</v>
      </c>
      <c r="AK59" s="211">
        <f t="shared" si="140"/>
        <v>31839.5</v>
      </c>
      <c r="AL59" s="211">
        <f t="shared" si="140"/>
        <v>41504.799999999996</v>
      </c>
      <c r="AM59" s="211">
        <f t="shared" si="140"/>
        <v>36339.199999999997</v>
      </c>
      <c r="AN59" s="211">
        <f t="shared" si="140"/>
        <v>36978.400000000001</v>
      </c>
      <c r="AO59" s="211">
        <f t="shared" si="140"/>
        <v>44989</v>
      </c>
      <c r="AP59" s="211">
        <f t="shared" si="140"/>
        <v>42611.6</v>
      </c>
      <c r="AQ59" s="211">
        <f t="shared" si="140"/>
        <v>59386</v>
      </c>
      <c r="AR59" s="211">
        <f>ROUNDUP(AR52+AR55, 1)</f>
        <v>49879.6</v>
      </c>
      <c r="AS59" s="211">
        <f t="shared" ref="AS59:BE59" si="141">ROUNDUP(AS52+AS55, 1)</f>
        <v>51600.1</v>
      </c>
      <c r="AT59" s="211">
        <f t="shared" si="141"/>
        <v>49440.7</v>
      </c>
      <c r="AU59" s="211">
        <f t="shared" si="141"/>
        <v>53512.1</v>
      </c>
      <c r="AV59" s="211">
        <f t="shared" si="141"/>
        <v>51634.9</v>
      </c>
      <c r="AW59" s="211">
        <f t="shared" si="141"/>
        <v>51898.799999999996</v>
      </c>
      <c r="AX59" s="211">
        <f t="shared" si="141"/>
        <v>55526.1</v>
      </c>
      <c r="AY59" s="211">
        <f t="shared" si="141"/>
        <v>56210</v>
      </c>
      <c r="AZ59" s="211">
        <f t="shared" si="141"/>
        <v>57145</v>
      </c>
      <c r="BA59" s="211">
        <f t="shared" si="141"/>
        <v>53883.4</v>
      </c>
      <c r="BB59" s="211">
        <f t="shared" si="141"/>
        <v>53064.2</v>
      </c>
      <c r="BC59" s="211">
        <f t="shared" si="141"/>
        <v>52975.4</v>
      </c>
      <c r="BD59" s="211">
        <f t="shared" si="141"/>
        <v>53535.5</v>
      </c>
      <c r="BE59" s="211">
        <f t="shared" si="141"/>
        <v>54244.4</v>
      </c>
      <c r="BF59" s="211">
        <f t="shared" ref="BF59:BH59" si="142">ROUNDUP(BF52+BF55, 1)</f>
        <v>52595</v>
      </c>
      <c r="BG59" s="211">
        <f t="shared" si="142"/>
        <v>50679.799999999996</v>
      </c>
      <c r="BH59" s="211">
        <f t="shared" si="142"/>
        <v>50155.7</v>
      </c>
      <c r="BI59" s="211">
        <f t="shared" ref="BI59:DB59" si="143">ROUNDUP(BI52+BI55, 1)</f>
        <v>48503.4</v>
      </c>
      <c r="BJ59" s="211">
        <f t="shared" si="143"/>
        <v>48493.9</v>
      </c>
      <c r="BK59" s="211">
        <f t="shared" si="143"/>
        <v>55382.400000000001</v>
      </c>
      <c r="BL59" s="211">
        <f t="shared" si="143"/>
        <v>56208.6</v>
      </c>
      <c r="BM59" s="211">
        <f t="shared" si="143"/>
        <v>51433.2</v>
      </c>
      <c r="BN59" s="211">
        <f t="shared" si="143"/>
        <v>49133.799999999996</v>
      </c>
      <c r="BO59" s="211">
        <f t="shared" si="143"/>
        <v>47653.2</v>
      </c>
      <c r="BP59" s="211">
        <f t="shared" si="143"/>
        <v>49033.5</v>
      </c>
      <c r="BQ59" s="211">
        <f t="shared" si="143"/>
        <v>55295.7</v>
      </c>
      <c r="BR59" s="211">
        <f t="shared" si="143"/>
        <v>54259.299999999996</v>
      </c>
      <c r="BS59" s="211">
        <f t="shared" si="143"/>
        <v>50813.7</v>
      </c>
      <c r="BT59" s="211">
        <f t="shared" si="143"/>
        <v>47876.9</v>
      </c>
      <c r="BU59" s="211">
        <f t="shared" si="143"/>
        <v>47676.4</v>
      </c>
      <c r="BV59" s="211">
        <f t="shared" si="143"/>
        <v>47319.5</v>
      </c>
      <c r="BW59" s="211">
        <f t="shared" si="143"/>
        <v>45507.199999999997</v>
      </c>
      <c r="BX59" s="211">
        <f t="shared" si="143"/>
        <v>44536</v>
      </c>
      <c r="BY59" s="211">
        <f t="shared" si="143"/>
        <v>43829.299999999996</v>
      </c>
      <c r="BZ59" s="211">
        <f t="shared" si="143"/>
        <v>42771.1</v>
      </c>
      <c r="CA59" s="211">
        <f t="shared" si="143"/>
        <v>41711.599999999999</v>
      </c>
      <c r="CB59" s="211">
        <f t="shared" si="143"/>
        <v>41525.599999999999</v>
      </c>
      <c r="CC59" s="211">
        <f t="shared" si="143"/>
        <v>38257.599999999999</v>
      </c>
      <c r="CD59" s="211">
        <f t="shared" si="143"/>
        <v>36304.400000000001</v>
      </c>
      <c r="CE59" s="211">
        <f t="shared" si="143"/>
        <v>25382.6</v>
      </c>
      <c r="CF59" s="211">
        <f t="shared" si="143"/>
        <v>32091.699999999997</v>
      </c>
      <c r="CG59" s="211">
        <f t="shared" si="143"/>
        <v>33491.9</v>
      </c>
      <c r="CH59" s="211">
        <f t="shared" si="143"/>
        <v>31927</v>
      </c>
      <c r="CI59" s="211">
        <f t="shared" si="143"/>
        <v>29392.799999999999</v>
      </c>
      <c r="CJ59" s="211">
        <f t="shared" si="143"/>
        <v>25729.399999999998</v>
      </c>
      <c r="CK59" s="211">
        <f t="shared" si="143"/>
        <v>33718.299999999996</v>
      </c>
      <c r="CL59" s="211">
        <f t="shared" si="143"/>
        <v>26649.5</v>
      </c>
      <c r="CM59" s="211">
        <f t="shared" si="143"/>
        <v>25403.8</v>
      </c>
      <c r="CN59" s="211">
        <f t="shared" si="143"/>
        <v>25288.799999999999</v>
      </c>
      <c r="CO59" s="211">
        <f t="shared" si="143"/>
        <v>22770.399999999998</v>
      </c>
      <c r="CP59" s="211">
        <f t="shared" si="143"/>
        <v>22948.5</v>
      </c>
      <c r="CQ59" s="211">
        <f t="shared" si="143"/>
        <v>21218.399999999998</v>
      </c>
      <c r="CR59" s="211">
        <f t="shared" si="143"/>
        <v>21047.8</v>
      </c>
      <c r="CS59" s="211">
        <f t="shared" si="143"/>
        <v>22746.799999999999</v>
      </c>
      <c r="CT59" s="211">
        <f t="shared" si="143"/>
        <v>22094.3</v>
      </c>
      <c r="CU59" s="211">
        <f t="shared" si="143"/>
        <v>20716.5</v>
      </c>
      <c r="CV59" s="211">
        <f t="shared" si="143"/>
        <v>19677.399999999998</v>
      </c>
      <c r="CW59" s="211">
        <f t="shared" si="143"/>
        <v>18370.8</v>
      </c>
      <c r="CX59" s="211">
        <f t="shared" si="143"/>
        <v>17766</v>
      </c>
      <c r="CY59" s="211">
        <f t="shared" si="143"/>
        <v>18228.199999999997</v>
      </c>
      <c r="CZ59" s="211">
        <f t="shared" si="143"/>
        <v>11655.7</v>
      </c>
      <c r="DA59" s="211">
        <f t="shared" si="143"/>
        <v>10652.1</v>
      </c>
      <c r="DB59" s="211">
        <f t="shared" si="143"/>
        <v>9537</v>
      </c>
      <c r="DC59" s="211">
        <f t="shared" ref="DC59:DL59" si="144">ROUNDUP(DC52+DC55, 1)</f>
        <v>8680.7000000000007</v>
      </c>
      <c r="DD59" s="211">
        <f t="shared" si="144"/>
        <v>7651.6</v>
      </c>
      <c r="DE59" s="211">
        <f t="shared" si="144"/>
        <v>6812.3</v>
      </c>
      <c r="DF59" s="211">
        <f t="shared" si="144"/>
        <v>5932.5</v>
      </c>
      <c r="DG59" s="211">
        <f t="shared" si="144"/>
        <v>4934.8</v>
      </c>
      <c r="DH59" s="211">
        <f t="shared" si="144"/>
        <v>3973.7999999999997</v>
      </c>
      <c r="DI59" s="211">
        <f t="shared" si="144"/>
        <v>3097.2</v>
      </c>
      <c r="DJ59" s="211">
        <f t="shared" si="144"/>
        <v>2270.1</v>
      </c>
      <c r="DK59" s="211">
        <f t="shared" si="144"/>
        <v>1565.6</v>
      </c>
      <c r="DL59" s="211">
        <f t="shared" si="144"/>
        <v>925</v>
      </c>
      <c r="DM59" s="211">
        <f t="shared" ref="DM59:EY59" si="145">ROUNDUP(DM52+DM55, 1)</f>
        <v>0.1</v>
      </c>
      <c r="DN59" s="211">
        <f t="shared" si="145"/>
        <v>0.1</v>
      </c>
      <c r="DO59" s="211">
        <f t="shared" si="145"/>
        <v>0.1</v>
      </c>
      <c r="DP59" s="211">
        <f t="shared" si="145"/>
        <v>0.1</v>
      </c>
      <c r="DQ59" s="211">
        <f t="shared" si="145"/>
        <v>0.1</v>
      </c>
      <c r="DR59" s="211">
        <f t="shared" si="145"/>
        <v>0.1</v>
      </c>
      <c r="DS59" s="211">
        <f t="shared" si="145"/>
        <v>0.1</v>
      </c>
      <c r="DT59" s="211">
        <f t="shared" si="145"/>
        <v>0.1</v>
      </c>
      <c r="DU59" s="211">
        <f t="shared" si="145"/>
        <v>0.1</v>
      </c>
      <c r="DV59" s="211">
        <f t="shared" si="145"/>
        <v>0.1</v>
      </c>
      <c r="DW59" s="211">
        <f t="shared" si="145"/>
        <v>0.1</v>
      </c>
      <c r="DX59" s="211">
        <f t="shared" si="145"/>
        <v>0.1</v>
      </c>
      <c r="DY59" s="211">
        <f t="shared" si="145"/>
        <v>0.1</v>
      </c>
      <c r="DZ59" s="211">
        <f t="shared" si="145"/>
        <v>0.1</v>
      </c>
      <c r="EA59" s="211">
        <f t="shared" si="145"/>
        <v>0.1</v>
      </c>
      <c r="EB59" s="211">
        <f t="shared" si="145"/>
        <v>0.1</v>
      </c>
      <c r="EC59" s="211">
        <f t="shared" si="145"/>
        <v>0.1</v>
      </c>
      <c r="ED59" s="211">
        <f t="shared" si="145"/>
        <v>0.1</v>
      </c>
      <c r="EE59" s="211">
        <f t="shared" si="145"/>
        <v>0.1</v>
      </c>
      <c r="EF59" s="211">
        <f t="shared" si="145"/>
        <v>0.1</v>
      </c>
      <c r="EG59" s="211">
        <f t="shared" si="145"/>
        <v>0.1</v>
      </c>
      <c r="EH59" s="211">
        <f t="shared" si="145"/>
        <v>0.1</v>
      </c>
      <c r="EI59" s="211">
        <f t="shared" si="145"/>
        <v>0.1</v>
      </c>
      <c r="EJ59" s="211">
        <f t="shared" si="145"/>
        <v>0.1</v>
      </c>
      <c r="EK59" s="211">
        <f t="shared" si="145"/>
        <v>0.1</v>
      </c>
      <c r="EL59" s="211">
        <f t="shared" si="145"/>
        <v>0.1</v>
      </c>
      <c r="EM59" s="211">
        <f t="shared" si="145"/>
        <v>0.1</v>
      </c>
      <c r="EN59" s="211">
        <f t="shared" si="145"/>
        <v>0.1</v>
      </c>
      <c r="EO59" s="211">
        <f t="shared" si="145"/>
        <v>0.1</v>
      </c>
      <c r="EP59" s="211">
        <f t="shared" si="145"/>
        <v>0.1</v>
      </c>
      <c r="EQ59" s="211">
        <f t="shared" si="145"/>
        <v>0.1</v>
      </c>
      <c r="ER59" s="211">
        <f t="shared" si="145"/>
        <v>0.1</v>
      </c>
      <c r="ES59" s="211">
        <f t="shared" si="145"/>
        <v>0.1</v>
      </c>
      <c r="ET59" s="211">
        <f t="shared" si="145"/>
        <v>0.1</v>
      </c>
      <c r="EU59" s="211">
        <f t="shared" si="145"/>
        <v>0.1</v>
      </c>
      <c r="EV59" s="211">
        <f t="shared" si="145"/>
        <v>0.1</v>
      </c>
      <c r="EW59" s="211">
        <f t="shared" si="145"/>
        <v>0.1</v>
      </c>
      <c r="EX59" s="211">
        <f t="shared" si="145"/>
        <v>0.1</v>
      </c>
      <c r="EY59" s="211">
        <f t="shared" si="145"/>
        <v>0.1</v>
      </c>
    </row>
    <row r="60" spans="1:155">
      <c r="A60" s="94"/>
      <c r="B60" s="92" t="s">
        <v>56</v>
      </c>
      <c r="C60" s="91"/>
      <c r="D60" s="91"/>
      <c r="E60" s="91"/>
      <c r="F60" s="91"/>
      <c r="G60" s="91"/>
      <c r="H60" s="91"/>
      <c r="I60" s="91"/>
      <c r="J60" s="91"/>
      <c r="K60" s="91"/>
      <c r="L60" s="91"/>
      <c r="M60" s="91"/>
      <c r="N60" s="91"/>
      <c r="O60" s="91"/>
      <c r="P60" s="91"/>
      <c r="Q60" s="91"/>
      <c r="R60" s="91"/>
      <c r="S60" s="91"/>
      <c r="T60" s="91"/>
      <c r="U60" s="91"/>
      <c r="V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row>
    <row r="61" spans="1:155">
      <c r="A61" s="94"/>
      <c r="B61" s="94"/>
      <c r="C61" s="91"/>
      <c r="D61" s="91"/>
      <c r="E61" s="91"/>
      <c r="F61" s="91"/>
      <c r="G61" s="91"/>
      <c r="H61" s="91"/>
      <c r="I61" s="91"/>
      <c r="J61" s="91"/>
      <c r="K61" s="91"/>
      <c r="L61" s="91"/>
      <c r="M61" s="91"/>
      <c r="N61" s="91"/>
      <c r="O61" s="91"/>
      <c r="P61" s="91"/>
      <c r="Q61" s="91"/>
      <c r="R61" s="91"/>
      <c r="S61" s="91"/>
      <c r="T61" s="91"/>
      <c r="U61" s="91"/>
      <c r="V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row>
    <row r="62" spans="1:155">
      <c r="A62" s="94"/>
      <c r="B62" s="94"/>
      <c r="C62" s="91"/>
      <c r="D62" s="91"/>
      <c r="E62" s="91"/>
      <c r="F62" s="91"/>
      <c r="G62" s="91"/>
      <c r="H62" s="91"/>
      <c r="I62" s="91"/>
      <c r="J62" s="91"/>
      <c r="K62" s="91"/>
      <c r="L62" s="91"/>
      <c r="M62" s="91"/>
      <c r="N62" s="91"/>
      <c r="O62" s="91"/>
      <c r="P62" s="91"/>
      <c r="Q62" s="91"/>
      <c r="R62" s="91"/>
      <c r="S62" s="91"/>
      <c r="T62" s="91"/>
      <c r="U62" s="91"/>
      <c r="V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row>
    <row r="63" spans="1:155">
      <c r="A63" s="94"/>
      <c r="B63" s="94"/>
      <c r="C63" s="91"/>
      <c r="D63" s="91"/>
      <c r="E63" s="91"/>
      <c r="F63" s="91"/>
      <c r="G63" s="91"/>
      <c r="H63" s="91"/>
      <c r="I63" s="91"/>
      <c r="J63" s="91"/>
      <c r="K63" s="91"/>
      <c r="L63" s="91"/>
      <c r="M63" s="91"/>
      <c r="N63" s="91"/>
      <c r="O63" s="91"/>
      <c r="P63" s="91"/>
      <c r="Q63" s="91"/>
      <c r="R63" s="91"/>
      <c r="S63" s="91"/>
      <c r="T63" s="91"/>
      <c r="U63" s="91"/>
      <c r="V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row>
    <row r="64" spans="1:155">
      <c r="A64" s="94"/>
      <c r="B64" s="94"/>
      <c r="C64" s="91"/>
      <c r="D64" s="91"/>
      <c r="E64" s="91"/>
      <c r="F64" s="91"/>
      <c r="G64" s="91"/>
      <c r="H64" s="91"/>
      <c r="I64" s="91"/>
      <c r="J64" s="91"/>
      <c r="K64" s="91"/>
      <c r="L64" s="91"/>
      <c r="M64" s="91"/>
      <c r="N64" s="91"/>
      <c r="O64" s="91"/>
      <c r="P64" s="91"/>
      <c r="Q64" s="91"/>
      <c r="R64" s="91"/>
      <c r="S64" s="91"/>
      <c r="T64" s="91"/>
      <c r="U64" s="91"/>
      <c r="V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row>
    <row r="65" spans="1:24">
      <c r="A65" s="94"/>
      <c r="C65" s="94"/>
    </row>
    <row r="66" spans="1:24">
      <c r="A66" s="94"/>
      <c r="B66" s="94"/>
      <c r="C66" s="94"/>
      <c r="D66" s="94"/>
      <c r="E66" s="94"/>
    </row>
    <row r="67" spans="1:24" s="102" customFormat="1" ht="20" customHeight="1">
      <c r="G67" s="103"/>
      <c r="R67" s="90"/>
    </row>
    <row r="68" spans="1:24" s="102" customFormat="1" ht="20" customHeight="1"/>
    <row r="69" spans="1:24" s="102" customFormat="1" ht="20" customHeight="1"/>
    <row r="70" spans="1:24" s="102" customFormat="1" ht="20" customHeight="1"/>
    <row r="71" spans="1:24" s="102" customFormat="1" ht="20" customHeight="1"/>
    <row r="72" spans="1:24" s="102" customFormat="1" ht="20" customHeight="1">
      <c r="B72" s="104"/>
    </row>
    <row r="73" spans="1:24" s="102" customFormat="1" ht="20" customHeight="1">
      <c r="B73" s="104"/>
    </row>
    <row r="74" spans="1:24" s="102" customFormat="1" ht="20" customHeight="1">
      <c r="G74" s="103"/>
    </row>
    <row r="75" spans="1:24" s="102" customFormat="1" ht="20" customHeight="1">
      <c r="B75" s="104"/>
    </row>
    <row r="76" spans="1:24">
      <c r="R76" s="102"/>
      <c r="X76" s="102"/>
    </row>
    <row r="77" spans="1:24">
      <c r="W77" s="90"/>
    </row>
    <row r="78" spans="1:24">
      <c r="R78" s="102"/>
      <c r="X78" s="102"/>
    </row>
    <row r="79" spans="1:24">
      <c r="R79" s="102"/>
      <c r="X79" s="102"/>
    </row>
  </sheetData>
  <mergeCells count="2">
    <mergeCell ref="B3:K3"/>
    <mergeCell ref="C5:E5"/>
  </mergeCells>
  <pageMargins left="0.7" right="0.7" top="0.75" bottom="0.75" header="0.3" footer="0.3"/>
  <ignoredErrors>
    <ignoredError sqref="D35:BC35 BE35" unlocked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51FD819A-4293-E748-AB97-DAB521260481}">
          <x14:formula1>
            <xm:f>Data!$D$4:$M$4</xm:f>
          </x14:formula1>
          <xm:sqref>C5:E5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7E92-00EE-344F-B96C-1C4876A325E6}">
  <sheetPr>
    <tabColor theme="7"/>
  </sheetPr>
  <dimension ref="A1:M45"/>
  <sheetViews>
    <sheetView showGridLines="0" topLeftCell="A3" zoomScale="90" zoomScaleNormal="90" workbookViewId="0">
      <selection activeCell="C56" sqref="C56"/>
    </sheetView>
  </sheetViews>
  <sheetFormatPr baseColWidth="10" defaultRowHeight="19"/>
  <cols>
    <col min="1" max="1" width="5.7109375" customWidth="1"/>
    <col min="2" max="2" width="20.7109375" customWidth="1"/>
    <col min="3" max="3" width="65.7109375" customWidth="1"/>
    <col min="4" max="4" width="12.7109375" customWidth="1"/>
    <col min="5" max="8" width="10.7109375" customWidth="1"/>
  </cols>
  <sheetData>
    <row r="1" spans="1:13" ht="31">
      <c r="A1" s="74"/>
      <c r="B1" s="74" t="s">
        <v>36</v>
      </c>
      <c r="C1" s="74"/>
      <c r="D1" s="75"/>
      <c r="E1" s="189"/>
      <c r="F1" s="189"/>
      <c r="G1" s="76"/>
      <c r="H1" s="76"/>
      <c r="I1" s="76"/>
      <c r="J1" s="76"/>
      <c r="K1" s="76"/>
      <c r="L1" s="76"/>
      <c r="M1" s="76"/>
    </row>
    <row r="3" spans="1:13" s="8" customFormat="1" ht="200" customHeight="1">
      <c r="B3" s="240" t="s">
        <v>120</v>
      </c>
      <c r="C3" s="250"/>
      <c r="D3" s="250"/>
      <c r="E3" s="250"/>
      <c r="F3" s="250"/>
      <c r="G3" s="72"/>
      <c r="H3" s="72"/>
    </row>
    <row r="5" spans="1:13" s="15" customFormat="1" ht="20" customHeight="1">
      <c r="B5" s="38" t="s">
        <v>14</v>
      </c>
      <c r="C5" s="38"/>
      <c r="D5" s="39"/>
      <c r="E5" s="19"/>
      <c r="F5" s="19"/>
      <c r="G5" s="105"/>
      <c r="H5" s="19"/>
      <c r="I5" s="8"/>
      <c r="J5" s="8"/>
    </row>
    <row r="6" spans="1:13" s="15" customFormat="1" ht="20" customHeight="1">
      <c r="D6" s="19"/>
      <c r="E6" s="19"/>
      <c r="F6" s="19"/>
      <c r="G6" s="105"/>
      <c r="H6" s="19"/>
      <c r="I6" s="8"/>
      <c r="J6" s="8"/>
    </row>
    <row r="7" spans="1:13" s="15" customFormat="1" ht="20" customHeight="1">
      <c r="C7" s="149" t="s">
        <v>131</v>
      </c>
      <c r="D7" s="115">
        <v>0.2</v>
      </c>
      <c r="E7" s="19"/>
      <c r="F7" s="19"/>
      <c r="G7" s="105"/>
      <c r="H7" s="19"/>
      <c r="I7" s="8"/>
      <c r="J7" s="8"/>
    </row>
    <row r="8" spans="1:13" s="15" customFormat="1" ht="20" customHeight="1">
      <c r="D8" s="19"/>
      <c r="E8" s="19"/>
      <c r="F8" s="19"/>
      <c r="G8" s="105"/>
      <c r="H8" s="19"/>
      <c r="I8" s="8"/>
      <c r="J8" s="8"/>
    </row>
    <row r="9" spans="1:13" s="8" customFormat="1" ht="20" customHeight="1">
      <c r="C9" s="21" t="s">
        <v>132</v>
      </c>
      <c r="D9" s="110" t="s">
        <v>0</v>
      </c>
      <c r="E9" s="110" t="s">
        <v>47</v>
      </c>
      <c r="F9" s="111" t="s">
        <v>48</v>
      </c>
      <c r="G9" s="105"/>
    </row>
    <row r="10" spans="1:13" s="8" customFormat="1">
      <c r="C10" s="109" t="s">
        <v>93</v>
      </c>
      <c r="D10" s="113">
        <v>15</v>
      </c>
      <c r="E10" s="203">
        <f>D10*(1-$D$7)</f>
        <v>12</v>
      </c>
      <c r="F10" s="204">
        <f>D10*(1+$D$7)</f>
        <v>18</v>
      </c>
    </row>
    <row r="11" spans="1:13" s="8" customFormat="1">
      <c r="C11" s="40" t="s">
        <v>94</v>
      </c>
      <c r="D11" s="113">
        <v>10</v>
      </c>
      <c r="E11" s="203">
        <f t="shared" ref="E11:E13" si="0">D11*(1-$D$7)</f>
        <v>8</v>
      </c>
      <c r="F11" s="204">
        <f t="shared" ref="F11:F13" si="1">D11*(1+$D$7)</f>
        <v>12</v>
      </c>
    </row>
    <row r="12" spans="1:13" s="8" customFormat="1" ht="20" customHeight="1">
      <c r="C12" s="41" t="s">
        <v>71</v>
      </c>
      <c r="D12" s="113">
        <v>5</v>
      </c>
      <c r="E12" s="203">
        <f t="shared" si="0"/>
        <v>4</v>
      </c>
      <c r="F12" s="204">
        <f t="shared" si="1"/>
        <v>6</v>
      </c>
    </row>
    <row r="13" spans="1:13" s="8" customFormat="1" ht="20" customHeight="1">
      <c r="C13" s="29" t="s">
        <v>95</v>
      </c>
      <c r="D13" s="134">
        <f>'Contact Tracing'!C14</f>
        <v>4</v>
      </c>
      <c r="E13" s="203">
        <f t="shared" si="0"/>
        <v>3.2</v>
      </c>
      <c r="F13" s="204">
        <f t="shared" si="1"/>
        <v>4.8</v>
      </c>
    </row>
    <row r="14" spans="1:13" s="8" customFormat="1" ht="20" customHeight="1">
      <c r="E14" s="4"/>
      <c r="F14" s="19"/>
      <c r="I14" s="239"/>
    </row>
    <row r="15" spans="1:13" s="8" customFormat="1" ht="20" customHeight="1">
      <c r="C15" s="21" t="s">
        <v>133</v>
      </c>
      <c r="D15" s="118">
        <f>D16*(1-Parameters!D19)+D17*Parameters!D19</f>
        <v>42</v>
      </c>
      <c r="E15" s="119">
        <f>D16*(1-Parameters!E19)+D17*Parameters!E19</f>
        <v>42</v>
      </c>
      <c r="F15" s="24">
        <f>D16*(1-Parameters!F19)+D17*Parameters!F19</f>
        <v>42</v>
      </c>
    </row>
    <row r="16" spans="1:13" s="8" customFormat="1" ht="20" customHeight="1">
      <c r="C16" s="71" t="s">
        <v>117</v>
      </c>
      <c r="D16" s="52">
        <v>45</v>
      </c>
      <c r="F16" s="19"/>
    </row>
    <row r="17" spans="1:10" s="8" customFormat="1" ht="20" customHeight="1">
      <c r="C17" s="58" t="s">
        <v>118</v>
      </c>
      <c r="D17" s="112">
        <v>30</v>
      </c>
      <c r="F17" s="19"/>
    </row>
    <row r="18" spans="1:10" s="8" customFormat="1" ht="20" customHeight="1">
      <c r="A18" s="22"/>
      <c r="C18" s="106" t="s">
        <v>35</v>
      </c>
      <c r="D18" s="115">
        <v>0.2</v>
      </c>
      <c r="E18" s="116">
        <v>0</v>
      </c>
      <c r="F18" s="117">
        <v>0.3</v>
      </c>
      <c r="G18" s="2"/>
    </row>
    <row r="19" spans="1:10" s="8" customFormat="1" ht="20" customHeight="1">
      <c r="A19" s="22"/>
      <c r="C19" s="106" t="s">
        <v>121</v>
      </c>
      <c r="D19" s="115">
        <v>0.2</v>
      </c>
      <c r="E19" s="116">
        <v>0.2</v>
      </c>
      <c r="F19" s="117">
        <v>0.2</v>
      </c>
      <c r="G19" s="2"/>
    </row>
    <row r="20" spans="1:10" s="15" customFormat="1" ht="20" customHeight="1">
      <c r="D20" s="19"/>
      <c r="F20" s="19"/>
      <c r="G20" s="19"/>
      <c r="H20" s="19"/>
      <c r="I20" s="8"/>
      <c r="J20" s="8"/>
    </row>
    <row r="21" spans="1:10" s="15" customFormat="1" ht="20" customHeight="1">
      <c r="B21" s="38" t="s">
        <v>12</v>
      </c>
      <c r="C21" s="38"/>
      <c r="D21" s="38"/>
      <c r="E21" s="19"/>
      <c r="F21" s="19"/>
      <c r="G21" s="19"/>
      <c r="H21" s="19"/>
    </row>
    <row r="22" spans="1:10" s="15" customFormat="1" ht="20" customHeight="1">
      <c r="E22" s="6"/>
      <c r="F22" s="19"/>
    </row>
    <row r="23" spans="1:10" s="8" customFormat="1" ht="20" customHeight="1">
      <c r="B23" s="48" t="s">
        <v>134</v>
      </c>
      <c r="C23" s="47" t="s">
        <v>19</v>
      </c>
      <c r="D23" s="16">
        <v>60</v>
      </c>
      <c r="E23" s="135"/>
      <c r="F23" s="19"/>
    </row>
    <row r="24" spans="1:10" s="8" customFormat="1" ht="20" customHeight="1">
      <c r="B24" s="49"/>
      <c r="C24" s="47" t="s">
        <v>18</v>
      </c>
      <c r="D24" s="16">
        <v>6</v>
      </c>
      <c r="E24" s="135"/>
      <c r="F24" s="19"/>
    </row>
    <row r="25" spans="1:10" s="8" customFormat="1" ht="20" customHeight="1">
      <c r="B25" s="49"/>
      <c r="C25" s="47" t="s">
        <v>65</v>
      </c>
      <c r="D25" s="16">
        <v>5</v>
      </c>
      <c r="E25" s="4"/>
      <c r="F25" s="19"/>
    </row>
    <row r="26" spans="1:10" s="8" customFormat="1">
      <c r="B26" s="49"/>
      <c r="C26" s="46" t="s">
        <v>17</v>
      </c>
      <c r="D26" s="18">
        <v>120</v>
      </c>
      <c r="E26" s="135"/>
      <c r="F26" s="19"/>
    </row>
    <row r="27" spans="1:10" s="8" customFormat="1">
      <c r="B27" s="50"/>
      <c r="C27" s="45" t="s">
        <v>67</v>
      </c>
      <c r="D27" s="18">
        <v>15</v>
      </c>
      <c r="E27" s="135"/>
      <c r="F27" s="19"/>
    </row>
    <row r="28" spans="1:10" s="8" customFormat="1" ht="20" customHeight="1">
      <c r="B28" s="4"/>
      <c r="E28" s="4"/>
      <c r="F28" s="19"/>
    </row>
    <row r="29" spans="1:10" s="8" customFormat="1" ht="20" customHeight="1">
      <c r="B29" s="48" t="s">
        <v>135</v>
      </c>
      <c r="C29" s="44" t="s">
        <v>68</v>
      </c>
      <c r="D29" s="18">
        <v>10</v>
      </c>
      <c r="F29" s="19"/>
    </row>
    <row r="30" spans="1:10" s="9" customFormat="1" ht="20" customHeight="1">
      <c r="B30" s="53"/>
      <c r="C30" s="25" t="s">
        <v>66</v>
      </c>
      <c r="D30" s="16">
        <v>10</v>
      </c>
      <c r="F30" s="19"/>
    </row>
    <row r="31" spans="1:10" s="8" customFormat="1" ht="20" customHeight="1">
      <c r="B31" s="4"/>
      <c r="E31" s="4"/>
      <c r="F31" s="19"/>
    </row>
    <row r="32" spans="1:10" s="8" customFormat="1" ht="20" customHeight="1">
      <c r="B32" s="48" t="s">
        <v>136</v>
      </c>
      <c r="C32" s="44" t="s">
        <v>15</v>
      </c>
      <c r="D32" s="20">
        <v>10</v>
      </c>
      <c r="E32" s="20">
        <v>10</v>
      </c>
      <c r="F32" s="114">
        <v>10</v>
      </c>
      <c r="G32" s="6"/>
    </row>
    <row r="33" spans="2:7" s="8" customFormat="1">
      <c r="B33" s="50"/>
      <c r="C33" s="54" t="s">
        <v>16</v>
      </c>
      <c r="D33" s="20">
        <v>10</v>
      </c>
      <c r="E33" s="20">
        <v>10</v>
      </c>
      <c r="F33" s="114">
        <v>10</v>
      </c>
      <c r="G33" s="135"/>
    </row>
    <row r="34" spans="2:7" s="8" customFormat="1" ht="20" customHeight="1">
      <c r="B34" s="4"/>
      <c r="C34" s="15"/>
      <c r="D34" s="15"/>
      <c r="E34" s="4"/>
      <c r="F34" s="19"/>
    </row>
    <row r="35" spans="2:7" s="8" customFormat="1">
      <c r="B35" s="48" t="s">
        <v>137</v>
      </c>
      <c r="C35" s="42" t="s">
        <v>10</v>
      </c>
      <c r="D35" s="20">
        <v>45</v>
      </c>
      <c r="E35" s="4"/>
      <c r="F35" s="19"/>
    </row>
    <row r="36" spans="2:7" s="8" customFormat="1">
      <c r="B36" s="51"/>
      <c r="C36" s="43" t="s">
        <v>3</v>
      </c>
      <c r="D36" s="17">
        <v>0.1</v>
      </c>
      <c r="E36" s="4"/>
      <c r="F36" s="19"/>
    </row>
    <row r="37" spans="2:7" s="8" customFormat="1">
      <c r="B37" s="51"/>
      <c r="C37" s="43" t="s">
        <v>9</v>
      </c>
      <c r="D37" s="17">
        <v>0.2</v>
      </c>
      <c r="E37" s="4"/>
      <c r="F37" s="19"/>
    </row>
    <row r="38" spans="2:7" s="8" customFormat="1">
      <c r="B38" s="55"/>
      <c r="C38" s="45" t="s">
        <v>46</v>
      </c>
      <c r="D38" s="18">
        <v>60</v>
      </c>
      <c r="E38" s="4"/>
      <c r="F38" s="19"/>
    </row>
    <row r="39" spans="2:7" s="8" customFormat="1" ht="20" customHeight="1">
      <c r="C39" s="15"/>
      <c r="D39" s="15"/>
      <c r="E39" s="4"/>
      <c r="F39" s="19"/>
    </row>
    <row r="40" spans="2:7" s="8" customFormat="1" ht="20" customHeight="1">
      <c r="B40" s="38" t="s">
        <v>88</v>
      </c>
      <c r="C40" s="38"/>
      <c r="D40" s="38"/>
      <c r="E40" s="76"/>
      <c r="F40" s="76"/>
      <c r="G40" s="76"/>
    </row>
    <row r="41" spans="2:7" s="8" customFormat="1" ht="20" customHeight="1">
      <c r="C41" s="15"/>
      <c r="D41" s="15"/>
      <c r="E41" s="4"/>
      <c r="F41" s="19"/>
    </row>
    <row r="42" spans="2:7" s="8" customFormat="1">
      <c r="C42" s="59" t="s">
        <v>138</v>
      </c>
      <c r="D42" s="60" t="s">
        <v>34</v>
      </c>
      <c r="E42" s="4"/>
      <c r="F42" s="19"/>
    </row>
    <row r="43" spans="2:7" s="8" customFormat="1" ht="20">
      <c r="C43" s="129" t="s">
        <v>57</v>
      </c>
      <c r="D43" s="17">
        <v>0.1</v>
      </c>
      <c r="E43" s="4"/>
      <c r="F43" s="19"/>
    </row>
    <row r="44" spans="2:7" s="8" customFormat="1" ht="20" customHeight="1">
      <c r="C44" s="129" t="s">
        <v>114</v>
      </c>
      <c r="D44" s="17">
        <v>0.1</v>
      </c>
      <c r="E44" s="4"/>
      <c r="F44" s="19"/>
    </row>
    <row r="45" spans="2:7" s="8" customFormat="1" ht="20" customHeight="1">
      <c r="C45" s="129" t="s">
        <v>61</v>
      </c>
      <c r="D45" s="17">
        <v>0.75</v>
      </c>
      <c r="E45" s="61"/>
      <c r="F45" s="19"/>
    </row>
  </sheetData>
  <mergeCells count="1">
    <mergeCell ref="B3:F3"/>
  </mergeCells>
  <conditionalFormatting sqref="A1:F45">
    <cfRule type="expression" dxfId="9" priority="7">
      <formula>CELL("protect", A1)=0</formula>
    </cfRule>
  </conditionalFormatting>
  <dataValidations disablePrompts="1" count="3">
    <dataValidation type="decimal" allowBlank="1" showInputMessage="1" showErrorMessage="1" sqref="D18:F19 D36:D37 D43:D45 D7" xr:uid="{4CC42DAE-7F27-3C46-BC3B-C8F1EF75234B}">
      <formula1>0</formula1>
      <formula2>1</formula2>
    </dataValidation>
    <dataValidation type="whole" operator="greaterThan" allowBlank="1" showInputMessage="1" showErrorMessage="1" sqref="D10:D12" xr:uid="{116BE2CB-CD83-D143-9615-EB5E34E1608E}">
      <formula1>0</formula1>
    </dataValidation>
    <dataValidation type="whole" operator="greaterThanOrEqual" allowBlank="1" showInputMessage="1" showErrorMessage="1" sqref="D16:D17 D23:D27 D29:D30 D32:F33 D35 D38" xr:uid="{727B4E17-0669-3A4B-AE02-F52CEDF7FA91}">
      <formula1>0</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C83F8-FCAB-5E45-9D3A-4C830A004CB8}">
  <sheetPr>
    <tabColor theme="7"/>
  </sheetPr>
  <dimension ref="A1:Y55"/>
  <sheetViews>
    <sheetView showGridLines="0" zoomScale="70" zoomScaleNormal="70" workbookViewId="0">
      <selection activeCell="G12" sqref="G12"/>
    </sheetView>
  </sheetViews>
  <sheetFormatPr baseColWidth="10" defaultRowHeight="19"/>
  <cols>
    <col min="1" max="1" width="5.7109375" customWidth="1"/>
    <col min="2" max="2" width="20.7109375" customWidth="1"/>
    <col min="3" max="3" width="60.7109375" customWidth="1"/>
    <col min="4" max="7" width="10.7109375" customWidth="1"/>
    <col min="8" max="8" width="61.5703125" hidden="1" customWidth="1"/>
    <col min="9" max="9" width="10.7109375" customWidth="1"/>
    <col min="11" max="11" width="20.7109375" customWidth="1"/>
    <col min="12" max="12" width="60.7109375" customWidth="1"/>
    <col min="13" max="16" width="10.7109375" customWidth="1"/>
    <col min="18" max="18" width="5.7109375" customWidth="1"/>
    <col min="19" max="19" width="20.7109375" customWidth="1"/>
    <col min="20" max="20" width="60.7109375" customWidth="1"/>
    <col min="21" max="24" width="10.7109375" customWidth="1"/>
  </cols>
  <sheetData>
    <row r="1" spans="1:25" s="8" customFormat="1" ht="31">
      <c r="A1" s="1"/>
      <c r="B1" s="1" t="s">
        <v>49</v>
      </c>
      <c r="C1" s="1"/>
      <c r="D1" s="3"/>
      <c r="E1" s="3"/>
      <c r="F1" s="3"/>
      <c r="G1" s="3"/>
      <c r="K1" s="1" t="s">
        <v>51</v>
      </c>
      <c r="L1" s="1"/>
      <c r="M1" s="3"/>
      <c r="N1" s="3"/>
      <c r="O1" s="3"/>
      <c r="P1" s="3"/>
      <c r="S1" s="1" t="s">
        <v>50</v>
      </c>
      <c r="T1" s="1"/>
      <c r="U1" s="3"/>
      <c r="V1" s="3"/>
      <c r="W1" s="3"/>
      <c r="X1" s="3"/>
    </row>
    <row r="2" spans="1:25" ht="20" customHeight="1"/>
    <row r="3" spans="1:25" ht="129" customHeight="1">
      <c r="B3" s="251" t="s">
        <v>80</v>
      </c>
      <c r="C3" s="252"/>
      <c r="D3" s="252"/>
      <c r="E3" s="252"/>
      <c r="F3" s="252"/>
      <c r="G3" s="252"/>
      <c r="K3" s="253" t="s">
        <v>82</v>
      </c>
      <c r="L3" s="252"/>
      <c r="M3" s="252"/>
      <c r="N3" s="252"/>
      <c r="O3" s="252"/>
      <c r="P3" s="252"/>
      <c r="S3" s="253" t="s">
        <v>81</v>
      </c>
      <c r="T3" s="252"/>
      <c r="U3" s="252"/>
      <c r="V3" s="252"/>
      <c r="W3" s="252"/>
      <c r="X3" s="252"/>
    </row>
    <row r="4" spans="1:25" ht="20" customHeight="1">
      <c r="G4" s="122"/>
      <c r="L4" s="122"/>
      <c r="M4" s="122"/>
      <c r="N4" s="122"/>
      <c r="O4" s="122"/>
      <c r="P4" s="122"/>
      <c r="T4" s="122"/>
      <c r="U4" s="122"/>
      <c r="V4" s="122"/>
      <c r="W4" s="122"/>
      <c r="X4" s="122"/>
    </row>
    <row r="5" spans="1:25" ht="20" customHeight="1">
      <c r="C5" s="108" t="s">
        <v>13</v>
      </c>
      <c r="D5" s="121">
        <f>ROUND(VLOOKUP('Contact Tracing'!$C$8, Parameters!$C$10:$F$13, 2, FALSE), 0)</f>
        <v>5</v>
      </c>
      <c r="E5" s="79"/>
      <c r="F5" s="79"/>
      <c r="G5" s="79"/>
      <c r="L5" s="108" t="s">
        <v>13</v>
      </c>
      <c r="M5" s="121">
        <f>ROUND(VLOOKUP('Contact Tracing'!$C$8, Parameters!$C$10:$F$13, 3, FALSE), 0)</f>
        <v>4</v>
      </c>
      <c r="N5" s="86"/>
      <c r="O5" s="86"/>
      <c r="P5" s="86"/>
      <c r="T5" s="108" t="s">
        <v>13</v>
      </c>
      <c r="U5" s="121">
        <f>ROUND(VLOOKUP('Contact Tracing'!$C$8, Parameters!$C$10:$F$13, 4, FALSE), 0)</f>
        <v>6</v>
      </c>
      <c r="V5" s="86"/>
      <c r="W5" s="86"/>
      <c r="X5" s="86"/>
    </row>
    <row r="6" spans="1:25" ht="20" customHeight="1">
      <c r="C6" s="108" t="s">
        <v>129</v>
      </c>
      <c r="D6" s="180">
        <v>1</v>
      </c>
      <c r="E6" s="146"/>
      <c r="F6" s="146"/>
      <c r="G6" s="146"/>
      <c r="L6" s="178"/>
      <c r="M6" s="179"/>
      <c r="N6" s="146"/>
      <c r="O6" s="146"/>
      <c r="P6" s="146"/>
      <c r="T6" s="178"/>
      <c r="U6" s="179"/>
      <c r="V6" s="146"/>
      <c r="W6" s="146"/>
      <c r="X6" s="146"/>
    </row>
    <row r="7" spans="1:25" ht="20" customHeight="1">
      <c r="E7" s="146"/>
      <c r="F7" s="146"/>
      <c r="G7" s="146"/>
      <c r="L7" s="178"/>
      <c r="M7" s="179"/>
      <c r="N7" s="146"/>
      <c r="O7" s="146"/>
      <c r="P7" s="146"/>
      <c r="T7" s="178"/>
      <c r="U7" s="179"/>
      <c r="V7" s="146"/>
      <c r="W7" s="146"/>
      <c r="X7" s="146"/>
    </row>
    <row r="8" spans="1:25" s="8" customFormat="1" ht="40" customHeight="1">
      <c r="C8" s="140" t="s">
        <v>74</v>
      </c>
      <c r="D8" s="139" t="s">
        <v>75</v>
      </c>
      <c r="E8" s="138" t="s">
        <v>72</v>
      </c>
      <c r="F8" s="138" t="s">
        <v>76</v>
      </c>
      <c r="G8" s="183" t="s">
        <v>86</v>
      </c>
      <c r="I8"/>
      <c r="L8" s="140" t="s">
        <v>74</v>
      </c>
      <c r="M8" s="139" t="s">
        <v>75</v>
      </c>
      <c r="N8" s="138" t="s">
        <v>72</v>
      </c>
      <c r="O8" s="138" t="s">
        <v>76</v>
      </c>
      <c r="P8" s="146"/>
      <c r="T8" s="140" t="s">
        <v>74</v>
      </c>
      <c r="U8" s="139" t="s">
        <v>75</v>
      </c>
      <c r="V8" s="138" t="s">
        <v>72</v>
      </c>
      <c r="W8" s="138" t="s">
        <v>76</v>
      </c>
      <c r="X8" s="146"/>
    </row>
    <row r="9" spans="1:25" s="8" customFormat="1" ht="20" customHeight="1">
      <c r="C9" s="37" t="s">
        <v>20</v>
      </c>
      <c r="D9" s="80">
        <f>IF(I27&lt;0, 0, I27)</f>
        <v>4.3066666666666666</v>
      </c>
      <c r="E9" s="80">
        <f>D9/'Contact Tracing'!$H$9</f>
        <v>0.53833333333333333</v>
      </c>
      <c r="F9" s="80">
        <f>E9*$D$6</f>
        <v>0.53833333333333333</v>
      </c>
      <c r="G9" s="184">
        <f>1/E9</f>
        <v>1.8575851393188854</v>
      </c>
      <c r="H9" s="81" t="s">
        <v>42</v>
      </c>
      <c r="I9" s="160"/>
      <c r="L9" s="37" t="s">
        <v>20</v>
      </c>
      <c r="M9" s="80">
        <f>IF(Q27&lt;0, 0, Q27)</f>
        <v>4.166666666666667</v>
      </c>
      <c r="N9" s="80">
        <f>M9/'Contact Tracing'!$H$9</f>
        <v>0.52083333333333337</v>
      </c>
      <c r="O9" s="80">
        <f>N9*$D$6</f>
        <v>0.52083333333333337</v>
      </c>
      <c r="P9" s="146"/>
      <c r="T9" s="37" t="s">
        <v>20</v>
      </c>
      <c r="U9" s="80">
        <f>IF(Y27&lt;0, 0, Y27)</f>
        <v>4.3766666666666669</v>
      </c>
      <c r="V9" s="80">
        <f>U9/'Contact Tracing'!$H$9</f>
        <v>0.54708333333333337</v>
      </c>
      <c r="W9" s="80">
        <f>V9*$D$6</f>
        <v>0.54708333333333337</v>
      </c>
      <c r="X9" s="146"/>
    </row>
    <row r="10" spans="1:25" s="8" customFormat="1" ht="20" customHeight="1">
      <c r="C10" s="37" t="s">
        <v>21</v>
      </c>
      <c r="D10" s="80">
        <f>IF(I33&lt;0, 0, I33)</f>
        <v>0.47333333333333333</v>
      </c>
      <c r="E10" s="80">
        <f>D10/'Contact Tracing'!$H$9</f>
        <v>5.9166666666666666E-2</v>
      </c>
      <c r="F10" s="80">
        <f t="shared" ref="F10:F12" si="0">E10*$D$6</f>
        <v>5.9166666666666666E-2</v>
      </c>
      <c r="G10" s="184">
        <f>IFERROR(1/E10, 0)</f>
        <v>16.901408450704224</v>
      </c>
      <c r="H10" s="81" t="s">
        <v>44</v>
      </c>
      <c r="I10" s="160"/>
      <c r="L10" s="37" t="s">
        <v>21</v>
      </c>
      <c r="M10" s="80">
        <f>IF(Q33&lt;0, 0, Q33)</f>
        <v>0.33333333333333331</v>
      </c>
      <c r="N10" s="80">
        <f>M10/'Contact Tracing'!$H$9</f>
        <v>4.1666666666666664E-2</v>
      </c>
      <c r="O10" s="80">
        <f t="shared" ref="O10:O12" si="1">N10*$D$6</f>
        <v>4.1666666666666664E-2</v>
      </c>
      <c r="P10" s="146"/>
      <c r="T10" s="37" t="s">
        <v>21</v>
      </c>
      <c r="U10" s="80">
        <f>IF(Y33&lt;0, 0, Y33)</f>
        <v>0.54333333333333333</v>
      </c>
      <c r="V10" s="80">
        <f>U10/'Contact Tracing'!$H$9</f>
        <v>6.7916666666666667E-2</v>
      </c>
      <c r="W10" s="80">
        <f t="shared" ref="W10:W12" si="2">V10*$D$6</f>
        <v>6.7916666666666667E-2</v>
      </c>
      <c r="X10" s="146"/>
    </row>
    <row r="11" spans="1:25" s="8" customFormat="1" ht="20" customHeight="1">
      <c r="C11" s="37" t="s">
        <v>22</v>
      </c>
      <c r="D11" s="80">
        <f>IF(I39 &lt; 0, 0, I39)</f>
        <v>0.47333333333333333</v>
      </c>
      <c r="E11" s="80">
        <f>D11/'Contact Tracing'!$H$9</f>
        <v>5.9166666666666666E-2</v>
      </c>
      <c r="F11" s="80">
        <f t="shared" si="0"/>
        <v>5.9166666666666666E-2</v>
      </c>
      <c r="G11" s="184">
        <f>IFERROR(1/E11, 0)</f>
        <v>16.901408450704224</v>
      </c>
      <c r="H11" s="81" t="s">
        <v>45</v>
      </c>
      <c r="I11" s="160"/>
      <c r="L11" s="37" t="s">
        <v>22</v>
      </c>
      <c r="M11" s="80">
        <f>IF(Q39&lt;0, 0, Q39)</f>
        <v>0.33333333333333331</v>
      </c>
      <c r="N11" s="80">
        <f>M11/'Contact Tracing'!$H$9</f>
        <v>4.1666666666666664E-2</v>
      </c>
      <c r="O11" s="80">
        <f t="shared" si="1"/>
        <v>4.1666666666666664E-2</v>
      </c>
      <c r="P11" s="146"/>
      <c r="T11" s="37" t="s">
        <v>22</v>
      </c>
      <c r="U11" s="80">
        <f>IF(Y39 &lt; 0, 0, Y39)</f>
        <v>0.54333333333333333</v>
      </c>
      <c r="V11" s="80">
        <f>U11/'Contact Tracing'!$H$9</f>
        <v>6.7916666666666667E-2</v>
      </c>
      <c r="W11" s="80">
        <f t="shared" si="2"/>
        <v>6.7916666666666667E-2</v>
      </c>
      <c r="X11" s="146"/>
    </row>
    <row r="12" spans="1:25" s="8" customFormat="1" ht="20" customHeight="1">
      <c r="C12" s="37" t="s">
        <v>23</v>
      </c>
      <c r="D12" s="80">
        <f>IF(I45&lt;0, 0, I45)</f>
        <v>0.16499999999999998</v>
      </c>
      <c r="E12" s="80">
        <f>D12/'Contact Tracing'!$H$9</f>
        <v>2.0624999999999998E-2</v>
      </c>
      <c r="F12" s="80">
        <f t="shared" si="0"/>
        <v>2.0624999999999998E-2</v>
      </c>
      <c r="G12" s="184">
        <f t="shared" ref="G10:G12" si="3">1/E12</f>
        <v>48.484848484848492</v>
      </c>
      <c r="H12" s="81" t="s">
        <v>43</v>
      </c>
      <c r="I12" s="160"/>
      <c r="L12" s="37" t="s">
        <v>23</v>
      </c>
      <c r="M12" s="80">
        <f>IF(Q45&lt;0, 0, Q45)</f>
        <v>0.16499999999999998</v>
      </c>
      <c r="N12" s="80">
        <f>M12/'Contact Tracing'!$H$9</f>
        <v>2.0624999999999998E-2</v>
      </c>
      <c r="O12" s="80">
        <f t="shared" si="1"/>
        <v>2.0624999999999998E-2</v>
      </c>
      <c r="P12" s="146"/>
      <c r="T12" s="37" t="s">
        <v>23</v>
      </c>
      <c r="U12" s="80">
        <f>IF(Y45&lt;0, 0, Y45)</f>
        <v>0.16499999999999998</v>
      </c>
      <c r="V12" s="80">
        <f>U12/'Contact Tracing'!$H$9</f>
        <v>2.0624999999999998E-2</v>
      </c>
      <c r="W12" s="80">
        <f t="shared" si="2"/>
        <v>2.0624999999999998E-2</v>
      </c>
      <c r="X12" s="146"/>
    </row>
    <row r="13" spans="1:25" s="8" customFormat="1" ht="20" customHeight="1">
      <c r="D13" s="73"/>
      <c r="E13" s="73"/>
      <c r="F13" s="73"/>
      <c r="G13" s="73"/>
      <c r="H13" s="73"/>
      <c r="I13" s="73"/>
      <c r="M13" s="73"/>
      <c r="N13" s="73"/>
      <c r="O13" s="73"/>
      <c r="P13" s="146"/>
      <c r="U13" s="73"/>
      <c r="V13" s="73"/>
      <c r="W13" s="73"/>
      <c r="X13" s="146"/>
    </row>
    <row r="14" spans="1:25">
      <c r="E14" s="73"/>
      <c r="F14" s="73"/>
      <c r="G14" s="73"/>
      <c r="I14" s="141"/>
      <c r="J14" s="85"/>
      <c r="N14" s="73"/>
      <c r="O14" s="73"/>
      <c r="P14" s="73"/>
      <c r="Q14" s="8"/>
      <c r="R14" s="8"/>
      <c r="V14" s="73"/>
      <c r="W14" s="73"/>
      <c r="X14" s="73"/>
      <c r="Y14" s="8"/>
    </row>
    <row r="15" spans="1:25">
      <c r="B15" s="78" t="s">
        <v>40</v>
      </c>
      <c r="C15" s="137" t="s">
        <v>78</v>
      </c>
      <c r="D15" s="136">
        <f>D5*(F9+F10)</f>
        <v>2.9875000000000003</v>
      </c>
      <c r="E15" s="73"/>
      <c r="F15" s="73"/>
      <c r="G15" s="73"/>
      <c r="I15" s="141"/>
      <c r="J15" s="85"/>
      <c r="K15" s="78" t="s">
        <v>40</v>
      </c>
      <c r="L15" s="137" t="s">
        <v>78</v>
      </c>
      <c r="M15" s="136">
        <f>M5*(O9+O10)</f>
        <v>2.25</v>
      </c>
      <c r="N15" s="73"/>
      <c r="O15" s="73"/>
      <c r="P15" s="73"/>
      <c r="Q15" s="8"/>
      <c r="R15" s="8"/>
      <c r="S15" s="78" t="s">
        <v>40</v>
      </c>
      <c r="T15" s="137" t="s">
        <v>78</v>
      </c>
      <c r="U15" s="136">
        <f>U5*(W9+W10)</f>
        <v>3.69</v>
      </c>
      <c r="V15" s="73"/>
      <c r="W15" s="73"/>
      <c r="X15" s="73"/>
      <c r="Y15" s="141"/>
    </row>
    <row r="16" spans="1:25">
      <c r="B16" s="77"/>
      <c r="C16" s="77"/>
      <c r="D16" s="77"/>
      <c r="E16" s="73"/>
      <c r="F16" s="73"/>
      <c r="G16" s="73"/>
      <c r="H16" s="77"/>
      <c r="I16" s="141"/>
      <c r="J16" s="85"/>
      <c r="K16" s="77"/>
      <c r="L16" s="77"/>
      <c r="M16" s="77"/>
      <c r="N16" s="73"/>
      <c r="O16" s="73"/>
      <c r="P16" s="73"/>
      <c r="Q16" s="8"/>
      <c r="R16" s="8"/>
      <c r="S16" s="77"/>
      <c r="T16" s="77"/>
      <c r="U16" s="77"/>
      <c r="V16" s="73"/>
      <c r="W16" s="73"/>
      <c r="X16" s="73"/>
      <c r="Y16" s="141"/>
    </row>
    <row r="17" spans="2:25">
      <c r="B17" s="78" t="s">
        <v>77</v>
      </c>
      <c r="C17" s="137" t="s">
        <v>79</v>
      </c>
      <c r="D17" s="136">
        <f>(D5*'Contact Tracing'!H8)*(F11+F12)</f>
        <v>0.3989583333333333</v>
      </c>
      <c r="E17" s="73"/>
      <c r="F17" s="73"/>
      <c r="G17" s="73"/>
      <c r="I17" s="141"/>
      <c r="J17" s="85"/>
      <c r="K17" s="78" t="s">
        <v>41</v>
      </c>
      <c r="L17" s="137" t="s">
        <v>79</v>
      </c>
      <c r="M17" s="136">
        <f>(M5*'Contact Tracing'!H8)*(O11+O12)</f>
        <v>0.24916666666666665</v>
      </c>
      <c r="N17" s="73"/>
      <c r="O17" s="73"/>
      <c r="P17" s="73"/>
      <c r="Q17" s="141"/>
      <c r="R17" s="8"/>
      <c r="S17" s="78" t="s">
        <v>41</v>
      </c>
      <c r="T17" s="137" t="s">
        <v>79</v>
      </c>
      <c r="U17" s="136">
        <f>(U5*'Contact Tracing'!H8)*(W11+W12)</f>
        <v>0.53125</v>
      </c>
      <c r="V17" s="73"/>
      <c r="W17" s="73"/>
      <c r="X17" s="73"/>
      <c r="Y17" s="141"/>
    </row>
    <row r="18" spans="2:25" s="8" customFormat="1" ht="20" customHeight="1">
      <c r="D18" s="11"/>
      <c r="H18" s="2"/>
      <c r="I18" s="161"/>
      <c r="J18" s="83"/>
      <c r="M18" s="11"/>
      <c r="U18" s="11"/>
    </row>
    <row r="19" spans="2:25" s="15" customFormat="1" ht="40" customHeight="1">
      <c r="B19" s="21" t="s">
        <v>11</v>
      </c>
      <c r="C19" s="26" t="s">
        <v>83</v>
      </c>
      <c r="D19" s="28" t="s">
        <v>85</v>
      </c>
      <c r="E19" s="28" t="s">
        <v>57</v>
      </c>
      <c r="F19" s="5" t="s">
        <v>60</v>
      </c>
      <c r="G19" s="182" t="s">
        <v>84</v>
      </c>
      <c r="H19" s="2"/>
      <c r="I19" s="161"/>
      <c r="J19" s="84"/>
      <c r="K19" s="21" t="s">
        <v>11</v>
      </c>
      <c r="L19" s="26" t="s">
        <v>83</v>
      </c>
      <c r="M19" s="28" t="s">
        <v>85</v>
      </c>
      <c r="N19" s="28" t="s">
        <v>57</v>
      </c>
      <c r="O19" s="5" t="s">
        <v>60</v>
      </c>
      <c r="P19" s="182" t="s">
        <v>84</v>
      </c>
      <c r="S19" s="21" t="s">
        <v>11</v>
      </c>
      <c r="T19" s="26" t="s">
        <v>83</v>
      </c>
      <c r="U19" s="28" t="s">
        <v>85</v>
      </c>
      <c r="V19" s="28" t="s">
        <v>57</v>
      </c>
      <c r="W19" s="5" t="s">
        <v>60</v>
      </c>
      <c r="X19" s="182" t="s">
        <v>84</v>
      </c>
    </row>
    <row r="20" spans="2:25" s="15" customFormat="1" ht="20" customHeight="1">
      <c r="H20" s="2"/>
      <c r="I20" s="161"/>
      <c r="J20" s="8"/>
    </row>
    <row r="21" spans="2:25" s="15" customFormat="1" ht="20" customHeight="1">
      <c r="B21" s="21" t="s">
        <v>20</v>
      </c>
      <c r="C21" s="82" t="s">
        <v>20</v>
      </c>
      <c r="D21" s="24">
        <f>Parameters!$D$23</f>
        <v>60</v>
      </c>
      <c r="E21" s="24">
        <f>Parameters!$D$23*(1-Parameters!D43)</f>
        <v>54</v>
      </c>
      <c r="F21" s="24">
        <f>Parameters!$D$23</f>
        <v>60</v>
      </c>
      <c r="G21" s="24">
        <f>Parameters!$D$23</f>
        <v>60</v>
      </c>
      <c r="H21" s="2"/>
      <c r="I21" s="161"/>
      <c r="J21" s="8"/>
      <c r="K21" s="21" t="s">
        <v>20</v>
      </c>
      <c r="L21" s="82" t="s">
        <v>20</v>
      </c>
      <c r="M21" s="24">
        <f>Parameters!$D$23</f>
        <v>60</v>
      </c>
      <c r="N21" s="24">
        <f>Parameters!$D$23*(1-Parameters!L43)</f>
        <v>60</v>
      </c>
      <c r="O21" s="24">
        <f>Parameters!$D$23</f>
        <v>60</v>
      </c>
      <c r="P21" s="24">
        <f>Parameters!$D$23</f>
        <v>60</v>
      </c>
      <c r="S21" s="21" t="s">
        <v>20</v>
      </c>
      <c r="T21" s="82" t="s">
        <v>20</v>
      </c>
      <c r="U21" s="24">
        <f>Parameters!$D$23</f>
        <v>60</v>
      </c>
      <c r="V21" s="24">
        <f>Parameters!$D$23*(1-Parameters!S43)</f>
        <v>60</v>
      </c>
      <c r="W21" s="24">
        <f>Parameters!$D$23</f>
        <v>60</v>
      </c>
      <c r="X21" s="24">
        <f>Parameters!$D$23</f>
        <v>60</v>
      </c>
    </row>
    <row r="22" spans="2:25" s="15" customFormat="1" ht="20" customHeight="1">
      <c r="B22" s="66"/>
      <c r="C22" s="7" t="s">
        <v>27</v>
      </c>
      <c r="D22" s="24">
        <f>Parameters!$D$15*Parameters!$D$18</f>
        <v>8.4</v>
      </c>
      <c r="E22" s="24">
        <v>0</v>
      </c>
      <c r="F22" s="24">
        <v>0</v>
      </c>
      <c r="G22" s="24">
        <v>0</v>
      </c>
      <c r="H22" s="2"/>
      <c r="I22" s="161"/>
      <c r="J22" s="32"/>
      <c r="K22" s="66"/>
      <c r="L22" s="7" t="s">
        <v>27</v>
      </c>
      <c r="M22" s="24">
        <f>Parameters!$E$15*Parameters!$E$18</f>
        <v>0</v>
      </c>
      <c r="N22" s="24">
        <v>0</v>
      </c>
      <c r="O22" s="24">
        <v>0</v>
      </c>
      <c r="P22" s="24">
        <v>0</v>
      </c>
      <c r="S22" s="66"/>
      <c r="T22" s="7" t="s">
        <v>27</v>
      </c>
      <c r="U22" s="24">
        <f>Parameters!$F$15*Parameters!$F$18</f>
        <v>12.6</v>
      </c>
      <c r="V22" s="24">
        <v>0</v>
      </c>
      <c r="W22" s="24">
        <v>0</v>
      </c>
      <c r="X22" s="24">
        <v>0</v>
      </c>
    </row>
    <row r="23" spans="2:25" s="15" customFormat="1" ht="20" customHeight="1">
      <c r="B23" s="66"/>
      <c r="C23" s="7" t="s">
        <v>5</v>
      </c>
      <c r="D23" s="24">
        <f>Parameters!$D$26</f>
        <v>120</v>
      </c>
      <c r="E23" s="24">
        <f>Parameters!$D$26</f>
        <v>120</v>
      </c>
      <c r="F23" s="24">
        <f>Parameters!$D$26</f>
        <v>120</v>
      </c>
      <c r="G23" s="24">
        <f>Parameters!$D$26*(1 - Parameters!$D$45)</f>
        <v>30</v>
      </c>
      <c r="H23" s="2"/>
      <c r="I23" s="161"/>
      <c r="J23" s="32"/>
      <c r="K23" s="66"/>
      <c r="L23" s="7" t="s">
        <v>5</v>
      </c>
      <c r="M23" s="24">
        <f>Parameters!$D$26</f>
        <v>120</v>
      </c>
      <c r="N23" s="24">
        <f>Parameters!$D$26</f>
        <v>120</v>
      </c>
      <c r="O23" s="24">
        <f>Parameters!$D$26</f>
        <v>120</v>
      </c>
      <c r="P23" s="24">
        <f>Parameters!$D$26*(1 - Parameters!$D$45)</f>
        <v>30</v>
      </c>
      <c r="S23" s="66"/>
      <c r="T23" s="7" t="s">
        <v>5</v>
      </c>
      <c r="U23" s="24">
        <f>Parameters!$D$26</f>
        <v>120</v>
      </c>
      <c r="V23" s="24">
        <f>Parameters!$D$26</f>
        <v>120</v>
      </c>
      <c r="W23" s="24">
        <f>Parameters!$D$26</f>
        <v>120</v>
      </c>
      <c r="X23" s="24">
        <f>Parameters!$D$26*(1 - Parameters!$D$45)</f>
        <v>30</v>
      </c>
    </row>
    <row r="24" spans="2:25" s="15" customFormat="1" ht="20" customHeight="1">
      <c r="B24" s="66"/>
      <c r="C24" s="7" t="s">
        <v>6</v>
      </c>
      <c r="D24" s="24">
        <f>'Contact Tracing'!$C$13*Parameters!$D$24</f>
        <v>30</v>
      </c>
      <c r="E24" s="24">
        <f>'Contact Tracing'!$C$13*Parameters!$D$24</f>
        <v>30</v>
      </c>
      <c r="F24" s="24">
        <f>'Contact Tracing'!$C$13*Parameters!$D$24</f>
        <v>30</v>
      </c>
      <c r="G24" s="24">
        <f>'Contact Tracing'!$C$13*Parameters!$D$24*(1 - Parameters!$D$45)</f>
        <v>7.5</v>
      </c>
      <c r="H24" s="2"/>
      <c r="I24" s="2"/>
      <c r="J24" s="32"/>
      <c r="K24" s="66"/>
      <c r="L24" s="7" t="s">
        <v>6</v>
      </c>
      <c r="M24" s="24">
        <f>'Contact Tracing'!$C$13*Parameters!$D$24</f>
        <v>30</v>
      </c>
      <c r="N24" s="24">
        <f>'Contact Tracing'!$C$13*Parameters!$D$24</f>
        <v>30</v>
      </c>
      <c r="O24" s="24">
        <f>'Contact Tracing'!$C$13*Parameters!$D$24</f>
        <v>30</v>
      </c>
      <c r="P24" s="24">
        <f>'Contact Tracing'!$C$13*Parameters!$D$24*(1 - Parameters!$D$45)</f>
        <v>7.5</v>
      </c>
      <c r="S24" s="66"/>
      <c r="T24" s="7" t="s">
        <v>6</v>
      </c>
      <c r="U24" s="24">
        <f>'Contact Tracing'!$C$13*Parameters!$D$24</f>
        <v>30</v>
      </c>
      <c r="V24" s="24">
        <f>'Contact Tracing'!$C$13*Parameters!$D$24</f>
        <v>30</v>
      </c>
      <c r="W24" s="24">
        <f>'Contact Tracing'!$C$13*Parameters!$D$24</f>
        <v>30</v>
      </c>
      <c r="X24" s="24">
        <f>'Contact Tracing'!$C$13*Parameters!$D$24*(1 - Parameters!$D$45)</f>
        <v>7.5</v>
      </c>
    </row>
    <row r="25" spans="2:25" s="15" customFormat="1" ht="20" customHeight="1">
      <c r="B25" s="66"/>
      <c r="C25" s="10" t="s">
        <v>1</v>
      </c>
      <c r="D25" s="24">
        <f>Parameters!$D$27</f>
        <v>15</v>
      </c>
      <c r="E25" s="24">
        <v>0</v>
      </c>
      <c r="F25" s="24">
        <f>Parameters!$D$27</f>
        <v>15</v>
      </c>
      <c r="G25" s="24">
        <f>Parameters!$D$27</f>
        <v>15</v>
      </c>
      <c r="H25" s="2"/>
      <c r="I25" s="2"/>
      <c r="J25" s="32"/>
      <c r="K25" s="66"/>
      <c r="L25" s="10" t="s">
        <v>1</v>
      </c>
      <c r="M25" s="24">
        <f>Parameters!$D$27</f>
        <v>15</v>
      </c>
      <c r="N25" s="24">
        <v>0</v>
      </c>
      <c r="O25" s="24">
        <f>Parameters!$D$27</f>
        <v>15</v>
      </c>
      <c r="P25" s="24">
        <f>Parameters!$D$27</f>
        <v>15</v>
      </c>
      <c r="S25" s="66"/>
      <c r="T25" s="10" t="s">
        <v>1</v>
      </c>
      <c r="U25" s="24">
        <f>Parameters!$D$27</f>
        <v>15</v>
      </c>
      <c r="V25" s="24">
        <v>0</v>
      </c>
      <c r="W25" s="24">
        <f>Parameters!$D$27</f>
        <v>15</v>
      </c>
      <c r="X25" s="24">
        <f>Parameters!$D$27</f>
        <v>15</v>
      </c>
    </row>
    <row r="26" spans="2:25" s="15" customFormat="1" ht="20" customHeight="1">
      <c r="B26" s="69"/>
      <c r="C26" s="68" t="s">
        <v>2</v>
      </c>
      <c r="D26" s="36">
        <f>'Contact Tracing'!$C$13*Parameters!$D$25</f>
        <v>25</v>
      </c>
      <c r="E26" s="24">
        <f>'Contact Tracing'!$C$13*Parameters!$D$25</f>
        <v>25</v>
      </c>
      <c r="F26" s="24">
        <f>'Contact Tracing'!$C$13*Parameters!$D$25</f>
        <v>25</v>
      </c>
      <c r="G26" s="24">
        <f>'Contact Tracing'!$C$13*Parameters!$D$25</f>
        <v>25</v>
      </c>
      <c r="H26" s="2"/>
      <c r="I26" s="151"/>
      <c r="J26" s="32"/>
      <c r="K26" s="69"/>
      <c r="L26" s="68" t="s">
        <v>2</v>
      </c>
      <c r="M26" s="36">
        <f>'Contact Tracing'!$C$13*Parameters!$D$25</f>
        <v>25</v>
      </c>
      <c r="N26" s="24">
        <f>'Contact Tracing'!$C$13*Parameters!$D$25</f>
        <v>25</v>
      </c>
      <c r="O26" s="24">
        <f>'Contact Tracing'!$C$13*Parameters!$D$25</f>
        <v>25</v>
      </c>
      <c r="P26" s="24">
        <f>'Contact Tracing'!$C$13*Parameters!$D$25</f>
        <v>25</v>
      </c>
      <c r="S26" s="69"/>
      <c r="T26" s="196" t="s">
        <v>2</v>
      </c>
      <c r="U26" s="36">
        <f>'Contact Tracing'!$C$13*Parameters!$D$25</f>
        <v>25</v>
      </c>
      <c r="V26" s="24">
        <f>'Contact Tracing'!$C$13*Parameters!$D$25</f>
        <v>25</v>
      </c>
      <c r="W26" s="24">
        <f>'Contact Tracing'!$C$13*Parameters!$D$25</f>
        <v>25</v>
      </c>
      <c r="X26" s="24">
        <f>'Contact Tracing'!$C$13*Parameters!$D$25</f>
        <v>25</v>
      </c>
    </row>
    <row r="27" spans="2:25" s="15" customFormat="1" ht="20" customHeight="1">
      <c r="B27" s="62"/>
      <c r="C27" s="152" t="s">
        <v>24</v>
      </c>
      <c r="D27" s="153">
        <f>SUM(D21:D26)/60</f>
        <v>4.3066666666666666</v>
      </c>
      <c r="E27" s="153">
        <f>SUM(E21:E26)/60</f>
        <v>3.8166666666666669</v>
      </c>
      <c r="F27" s="153">
        <f>SUM(F21:F26)/60</f>
        <v>4.166666666666667</v>
      </c>
      <c r="G27" s="154">
        <f>SUM(G21:G26)/60</f>
        <v>2.2916666666666665</v>
      </c>
      <c r="H27" s="2"/>
      <c r="I27" s="159">
        <f>D27+E28+F28+G28</f>
        <v>4.3066666666666666</v>
      </c>
      <c r="J27" s="32"/>
      <c r="K27" s="62"/>
      <c r="L27" s="152" t="s">
        <v>24</v>
      </c>
      <c r="M27" s="153">
        <f>SUM(M21:M26)/60</f>
        <v>4.166666666666667</v>
      </c>
      <c r="N27" s="153">
        <f>SUM(N21:N26)/60</f>
        <v>3.9166666666666665</v>
      </c>
      <c r="O27" s="153">
        <f>SUM(O21:O26)/60</f>
        <v>4.166666666666667</v>
      </c>
      <c r="P27" s="154">
        <f>SUM(P21:P26)/60</f>
        <v>2.2916666666666665</v>
      </c>
      <c r="Q27" s="159">
        <f>M27+N28+O28+P28</f>
        <v>4.166666666666667</v>
      </c>
      <c r="S27" s="62"/>
      <c r="T27" s="197" t="s">
        <v>24</v>
      </c>
      <c r="U27" s="153">
        <f>SUM(U21:U26)/60</f>
        <v>4.3766666666666669</v>
      </c>
      <c r="V27" s="153">
        <f>SUM(V21:V26)/60</f>
        <v>3.9166666666666665</v>
      </c>
      <c r="W27" s="153">
        <f>SUM(W21:W26)/60</f>
        <v>4.166666666666667</v>
      </c>
      <c r="X27" s="154">
        <f>SUM(X21:X26)/60</f>
        <v>2.2916666666666665</v>
      </c>
      <c r="Y27" s="159">
        <f>U27+V28+W28+X28</f>
        <v>4.3766666666666669</v>
      </c>
    </row>
    <row r="28" spans="2:25" s="15" customFormat="1" ht="20" customHeight="1">
      <c r="B28" s="62"/>
      <c r="C28" s="177" t="s">
        <v>73</v>
      </c>
      <c r="D28" s="157"/>
      <c r="E28" s="165">
        <f>(E27-D27)*'Contact Tracing'!H12</f>
        <v>0</v>
      </c>
      <c r="F28" s="165">
        <f>(F27-D27)*'Contact Tracing'!H13</f>
        <v>0</v>
      </c>
      <c r="G28" s="165">
        <f>(G27-D27)*'Contact Tracing'!H14</f>
        <v>0</v>
      </c>
      <c r="H28" s="2"/>
      <c r="I28" s="151"/>
      <c r="J28" s="32"/>
      <c r="K28" s="62"/>
      <c r="L28" s="177" t="s">
        <v>73</v>
      </c>
      <c r="M28" s="157"/>
      <c r="N28" s="165">
        <f>(N27-M27)*'Contact Tracing'!H12</f>
        <v>0</v>
      </c>
      <c r="O28" s="165">
        <f>(O27-M27)*'Contact Tracing'!H13</f>
        <v>0</v>
      </c>
      <c r="P28" s="165">
        <f>(P27-M27)*'Contact Tracing'!H14</f>
        <v>0</v>
      </c>
      <c r="S28" s="62"/>
      <c r="T28" s="198" t="s">
        <v>73</v>
      </c>
      <c r="U28" s="157"/>
      <c r="V28" s="165">
        <f>(V27-U27)*'Contact Tracing'!H12</f>
        <v>0</v>
      </c>
      <c r="W28" s="165">
        <f>(W27-U27)*'Contact Tracing'!H13</f>
        <v>0</v>
      </c>
      <c r="X28" s="165">
        <f>(X27-U27)*'Contact Tracing'!H14</f>
        <v>0</v>
      </c>
      <c r="Y28" s="32"/>
    </row>
    <row r="29" spans="2:25" s="15" customFormat="1" ht="20" customHeight="1">
      <c r="B29" s="62"/>
      <c r="C29" s="62"/>
      <c r="D29" s="62"/>
      <c r="E29" s="62"/>
      <c r="F29" s="62"/>
      <c r="G29" s="62"/>
      <c r="H29" s="62"/>
      <c r="I29" s="62"/>
      <c r="J29" s="62"/>
      <c r="K29" s="62"/>
      <c r="L29" s="190"/>
      <c r="M29" s="62"/>
      <c r="N29" s="62"/>
      <c r="O29" s="62"/>
      <c r="P29" s="62"/>
      <c r="Q29" s="62"/>
      <c r="R29" s="62"/>
      <c r="S29" s="62"/>
      <c r="T29" s="62"/>
      <c r="U29" s="62"/>
      <c r="V29" s="62"/>
      <c r="W29" s="62"/>
      <c r="X29" s="62"/>
      <c r="Y29" s="168"/>
    </row>
    <row r="30" spans="2:25" s="15" customFormat="1" ht="20" customHeight="1">
      <c r="B30" s="70" t="s">
        <v>21</v>
      </c>
      <c r="C30" s="29" t="s">
        <v>28</v>
      </c>
      <c r="D30" s="24">
        <f>Parameters!$D$29</f>
        <v>10</v>
      </c>
      <c r="E30" s="24">
        <f>Parameters!$D$29</f>
        <v>10</v>
      </c>
      <c r="F30" s="24">
        <f>Parameters!$D$29</f>
        <v>10</v>
      </c>
      <c r="G30" s="24">
        <f>Parameters!$D$29</f>
        <v>10</v>
      </c>
      <c r="H30" s="2"/>
      <c r="I30" s="2"/>
      <c r="J30" s="32"/>
      <c r="K30" s="70" t="s">
        <v>21</v>
      </c>
      <c r="L30" s="191" t="s">
        <v>28</v>
      </c>
      <c r="M30" s="24">
        <f>Parameters!$D$29</f>
        <v>10</v>
      </c>
      <c r="N30" s="24">
        <f>Parameters!$D$29</f>
        <v>10</v>
      </c>
      <c r="O30" s="24">
        <f>Parameters!$D$29</f>
        <v>10</v>
      </c>
      <c r="P30" s="24">
        <f>Parameters!$D$29</f>
        <v>10</v>
      </c>
      <c r="S30" s="70" t="s">
        <v>21</v>
      </c>
      <c r="T30" s="29" t="s">
        <v>28</v>
      </c>
      <c r="U30" s="24">
        <f>Parameters!$D$29</f>
        <v>10</v>
      </c>
      <c r="V30" s="24">
        <f>Parameters!$D$29</f>
        <v>10</v>
      </c>
      <c r="W30" s="24">
        <f>Parameters!$D$29</f>
        <v>10</v>
      </c>
      <c r="X30" s="24">
        <f>Parameters!$D$29</f>
        <v>10</v>
      </c>
      <c r="Y30" s="32"/>
    </row>
    <row r="31" spans="2:25" s="15" customFormat="1" ht="20" customHeight="1">
      <c r="B31" s="64"/>
      <c r="C31" s="13" t="s">
        <v>29</v>
      </c>
      <c r="D31" s="24">
        <f>Parameters!$D$15*Parameters!$D$18</f>
        <v>8.4</v>
      </c>
      <c r="E31" s="24">
        <v>0</v>
      </c>
      <c r="F31" s="24">
        <v>0</v>
      </c>
      <c r="G31" s="24">
        <v>0</v>
      </c>
      <c r="H31" s="2"/>
      <c r="I31" s="2"/>
      <c r="J31" s="32"/>
      <c r="K31" s="64"/>
      <c r="L31" s="192" t="s">
        <v>29</v>
      </c>
      <c r="M31" s="24">
        <f>Parameters!$E$15*Parameters!$E$18</f>
        <v>0</v>
      </c>
      <c r="N31" s="24">
        <v>0</v>
      </c>
      <c r="O31" s="24">
        <v>0</v>
      </c>
      <c r="P31" s="24">
        <v>0</v>
      </c>
      <c r="S31" s="64"/>
      <c r="T31" s="13" t="s">
        <v>29</v>
      </c>
      <c r="U31" s="24">
        <f>Parameters!$F$15*Parameters!$F$18</f>
        <v>12.6</v>
      </c>
      <c r="V31" s="24">
        <v>0</v>
      </c>
      <c r="W31" s="24">
        <v>0</v>
      </c>
      <c r="X31" s="24">
        <v>0</v>
      </c>
      <c r="Y31" s="32"/>
    </row>
    <row r="32" spans="2:25" s="15" customFormat="1" ht="20" customHeight="1">
      <c r="B32" s="69"/>
      <c r="C32" s="68" t="s">
        <v>4</v>
      </c>
      <c r="D32" s="36">
        <f>Parameters!$D$30</f>
        <v>10</v>
      </c>
      <c r="E32" s="36">
        <v>0</v>
      </c>
      <c r="F32" s="36">
        <f>Parameters!$D$30</f>
        <v>10</v>
      </c>
      <c r="G32" s="36">
        <f>Parameters!$D$30</f>
        <v>10</v>
      </c>
      <c r="H32" s="2"/>
      <c r="I32" s="2"/>
      <c r="J32" s="32"/>
      <c r="K32" s="69"/>
      <c r="L32" s="68" t="s">
        <v>4</v>
      </c>
      <c r="M32" s="36">
        <f>Parameters!$D$30</f>
        <v>10</v>
      </c>
      <c r="N32" s="36">
        <v>0</v>
      </c>
      <c r="O32" s="36">
        <f>Parameters!$D$30</f>
        <v>10</v>
      </c>
      <c r="P32" s="36">
        <f>Parameters!$D$30</f>
        <v>10</v>
      </c>
      <c r="S32" s="69"/>
      <c r="T32" s="196" t="s">
        <v>4</v>
      </c>
      <c r="U32" s="36">
        <f>Parameters!$D$30</f>
        <v>10</v>
      </c>
      <c r="V32" s="36">
        <v>0</v>
      </c>
      <c r="W32" s="36">
        <f>Parameters!$D$30</f>
        <v>10</v>
      </c>
      <c r="X32" s="36">
        <f>Parameters!$D$30</f>
        <v>10</v>
      </c>
      <c r="Y32" s="32"/>
    </row>
    <row r="33" spans="1:25" s="15" customFormat="1" ht="20" customHeight="1">
      <c r="B33" s="63"/>
      <c r="C33" s="152" t="s">
        <v>25</v>
      </c>
      <c r="D33" s="153">
        <f>SUM(D30:D32)/60</f>
        <v>0.47333333333333333</v>
      </c>
      <c r="E33" s="153">
        <f>SUM(E30:E32)/60</f>
        <v>0.16666666666666666</v>
      </c>
      <c r="F33" s="153">
        <f>SUM(F30:F32)/60</f>
        <v>0.33333333333333331</v>
      </c>
      <c r="G33" s="154">
        <f>SUM(G30:G32)/60</f>
        <v>0.33333333333333331</v>
      </c>
      <c r="H33" s="2"/>
      <c r="I33" s="159">
        <f>D33+E34+F34+G34</f>
        <v>0.47333333333333333</v>
      </c>
      <c r="J33" s="32"/>
      <c r="K33" s="63"/>
      <c r="L33" s="152" t="s">
        <v>25</v>
      </c>
      <c r="M33" s="172">
        <f>SUM(M30:M32)/60</f>
        <v>0.33333333333333331</v>
      </c>
      <c r="N33" s="153">
        <f>SUM(N30:N32)/60</f>
        <v>0.16666666666666666</v>
      </c>
      <c r="O33" s="153">
        <f>SUM(O30:O32)/60</f>
        <v>0.33333333333333331</v>
      </c>
      <c r="P33" s="154">
        <f>SUM(P30:P32)/60</f>
        <v>0.33333333333333331</v>
      </c>
      <c r="Q33" s="159">
        <f>M33+N34+O34+P34</f>
        <v>0.33333333333333331</v>
      </c>
      <c r="S33" s="63"/>
      <c r="T33" s="197" t="s">
        <v>25</v>
      </c>
      <c r="U33" s="172">
        <f>SUM(U30:U32)/60</f>
        <v>0.54333333333333333</v>
      </c>
      <c r="V33" s="153">
        <f>SUM(V30:V32)/60</f>
        <v>0.16666666666666666</v>
      </c>
      <c r="W33" s="153">
        <f>SUM(W30:W32)/60</f>
        <v>0.33333333333333331</v>
      </c>
      <c r="X33" s="154">
        <f>SUM(X30:X32)/60</f>
        <v>0.33333333333333331</v>
      </c>
      <c r="Y33" s="159">
        <f>U33+V34+W34+X34</f>
        <v>0.54333333333333333</v>
      </c>
    </row>
    <row r="34" spans="1:25" s="15" customFormat="1" ht="20" customHeight="1">
      <c r="B34" s="63"/>
      <c r="C34" s="177" t="s">
        <v>73</v>
      </c>
      <c r="D34" s="157"/>
      <c r="E34" s="165">
        <f>(E33-D33)*'Contact Tracing'!H12</f>
        <v>0</v>
      </c>
      <c r="F34" s="165">
        <f>(F33-D33)*'Contact Tracing'!H13</f>
        <v>0</v>
      </c>
      <c r="G34" s="165">
        <f>(G33-D33)*'Contact Tracing'!H14</f>
        <v>0</v>
      </c>
      <c r="H34" s="2"/>
      <c r="I34" s="2"/>
      <c r="J34" s="32"/>
      <c r="K34" s="63"/>
      <c r="L34" s="177" t="s">
        <v>73</v>
      </c>
      <c r="M34" s="157"/>
      <c r="N34" s="165">
        <f>(N33-M33)*'Contact Tracing'!H12</f>
        <v>0</v>
      </c>
      <c r="O34" s="165">
        <f>(O33-M33)*'Contact Tracing'!H13</f>
        <v>0</v>
      </c>
      <c r="P34" s="165">
        <f>(P33-M33)*'Contact Tracing'!H14</f>
        <v>0</v>
      </c>
      <c r="S34" s="63"/>
      <c r="T34" s="198" t="s">
        <v>73</v>
      </c>
      <c r="U34" s="157"/>
      <c r="V34" s="165">
        <f>(V33-U33)*'Contact Tracing'!H12</f>
        <v>0</v>
      </c>
      <c r="W34" s="165">
        <f>(W33-U33)*'Contact Tracing'!H13</f>
        <v>0</v>
      </c>
      <c r="X34" s="165">
        <f>(X33-U33)*'Contact Tracing'!H14</f>
        <v>0</v>
      </c>
      <c r="Y34" s="32"/>
    </row>
    <row r="35" spans="1:25" s="15" customFormat="1" ht="20" customHeight="1">
      <c r="B35" s="63"/>
      <c r="C35" s="63"/>
      <c r="D35" s="63"/>
      <c r="E35" s="63"/>
      <c r="F35" s="63"/>
      <c r="G35" s="63"/>
      <c r="H35" s="63"/>
      <c r="I35" s="63"/>
      <c r="J35" s="63"/>
      <c r="K35" s="63"/>
      <c r="L35" s="193"/>
      <c r="M35" s="63"/>
      <c r="N35" s="63"/>
      <c r="O35" s="63"/>
      <c r="P35" s="63"/>
      <c r="Q35" s="63"/>
      <c r="R35" s="63"/>
      <c r="S35" s="63"/>
      <c r="T35" s="63"/>
      <c r="U35" s="63"/>
      <c r="V35" s="63"/>
      <c r="W35" s="63"/>
      <c r="X35" s="63"/>
      <c r="Y35" s="32"/>
    </row>
    <row r="36" spans="1:25" s="15" customFormat="1" ht="20" customHeight="1">
      <c r="B36" s="70" t="s">
        <v>22</v>
      </c>
      <c r="C36" s="30" t="s">
        <v>30</v>
      </c>
      <c r="D36" s="24">
        <f>Parameters!$D$32</f>
        <v>10</v>
      </c>
      <c r="E36" s="24">
        <f>Parameters!$D$32*(1 - Parameters!$D$43)</f>
        <v>9</v>
      </c>
      <c r="F36" s="24">
        <v>0</v>
      </c>
      <c r="G36" s="24">
        <f>Parameters!$D$32</f>
        <v>10</v>
      </c>
      <c r="H36" s="2"/>
      <c r="I36" s="2"/>
      <c r="J36" s="32"/>
      <c r="K36" s="70" t="s">
        <v>22</v>
      </c>
      <c r="L36" s="30" t="s">
        <v>30</v>
      </c>
      <c r="M36" s="24">
        <f>Parameters!$E$32</f>
        <v>10</v>
      </c>
      <c r="N36" s="24">
        <f>Parameters!$E$32*(1 - Parameters!$D$43)</f>
        <v>9</v>
      </c>
      <c r="O36" s="24">
        <v>0</v>
      </c>
      <c r="P36" s="24">
        <f>Parameters!$E$32</f>
        <v>10</v>
      </c>
      <c r="S36" s="70" t="s">
        <v>22</v>
      </c>
      <c r="T36" s="199" t="s">
        <v>30</v>
      </c>
      <c r="U36" s="24">
        <f>Parameters!$F$32</f>
        <v>10</v>
      </c>
      <c r="V36" s="24">
        <f>Parameters!$F$32*(1 - Parameters!$D$43)</f>
        <v>9</v>
      </c>
      <c r="W36" s="24">
        <v>0</v>
      </c>
      <c r="X36" s="24">
        <f>Parameters!$F$32</f>
        <v>10</v>
      </c>
      <c r="Y36" s="32"/>
    </row>
    <row r="37" spans="1:25" s="15" customFormat="1" ht="20" customHeight="1">
      <c r="B37" s="64"/>
      <c r="C37" s="13" t="s">
        <v>31</v>
      </c>
      <c r="D37" s="24">
        <f>Parameters!$D$15*Parameters!$D$18</f>
        <v>8.4</v>
      </c>
      <c r="E37" s="24">
        <v>0</v>
      </c>
      <c r="F37" s="24">
        <v>0</v>
      </c>
      <c r="G37" s="24">
        <v>0</v>
      </c>
      <c r="H37" s="2"/>
      <c r="I37" s="2"/>
      <c r="J37" s="32"/>
      <c r="K37" s="64"/>
      <c r="L37" s="192" t="s">
        <v>31</v>
      </c>
      <c r="M37" s="24">
        <f>Parameters!$E$15*Parameters!$E$18</f>
        <v>0</v>
      </c>
      <c r="N37" s="24">
        <v>0</v>
      </c>
      <c r="O37" s="24">
        <v>0</v>
      </c>
      <c r="P37" s="24">
        <v>0</v>
      </c>
      <c r="S37" s="64"/>
      <c r="T37" s="13" t="s">
        <v>31</v>
      </c>
      <c r="U37" s="24">
        <f>Parameters!$F$15*Parameters!$F$18</f>
        <v>12.6</v>
      </c>
      <c r="V37" s="24">
        <v>0</v>
      </c>
      <c r="W37" s="24">
        <v>0</v>
      </c>
      <c r="X37" s="24">
        <v>0</v>
      </c>
      <c r="Y37" s="32"/>
    </row>
    <row r="38" spans="1:25" s="15" customFormat="1" ht="20" customHeight="1">
      <c r="B38" s="69"/>
      <c r="C38" s="27" t="s">
        <v>7</v>
      </c>
      <c r="D38" s="36">
        <f>Parameters!$D$33</f>
        <v>10</v>
      </c>
      <c r="E38" s="36">
        <v>0</v>
      </c>
      <c r="F38" s="36">
        <v>0</v>
      </c>
      <c r="G38" s="36">
        <f>Parameters!$D$33</f>
        <v>10</v>
      </c>
      <c r="H38" s="2"/>
      <c r="I38" s="2"/>
      <c r="J38" s="32"/>
      <c r="K38" s="69"/>
      <c r="L38" s="194" t="s">
        <v>7</v>
      </c>
      <c r="M38" s="36">
        <f>Parameters!$E$33</f>
        <v>10</v>
      </c>
      <c r="N38" s="36">
        <v>0</v>
      </c>
      <c r="O38" s="36">
        <v>0</v>
      </c>
      <c r="P38" s="36">
        <f>Parameters!$E$33</f>
        <v>10</v>
      </c>
      <c r="S38" s="69"/>
      <c r="T38" s="27" t="s">
        <v>7</v>
      </c>
      <c r="U38" s="171">
        <f>Parameters!$F$33</f>
        <v>10</v>
      </c>
      <c r="V38" s="171">
        <v>0</v>
      </c>
      <c r="W38" s="171">
        <v>0</v>
      </c>
      <c r="X38" s="171">
        <f>Parameters!$F$33</f>
        <v>10</v>
      </c>
      <c r="Y38" s="32"/>
    </row>
    <row r="39" spans="1:25" s="15" customFormat="1" ht="20" customHeight="1">
      <c r="B39" s="65"/>
      <c r="C39" s="152" t="s">
        <v>32</v>
      </c>
      <c r="D39" s="155">
        <f>SUM(D36:D38)/60</f>
        <v>0.47333333333333333</v>
      </c>
      <c r="E39" s="155">
        <f>SUM(E36:E38)/60</f>
        <v>0.15</v>
      </c>
      <c r="F39" s="155">
        <f>SUM(F36:F38)/60</f>
        <v>0</v>
      </c>
      <c r="G39" s="156">
        <f>SUM(G36:G38)/60</f>
        <v>0.33333333333333331</v>
      </c>
      <c r="H39" s="2"/>
      <c r="I39" s="159">
        <f>D39+E40+F40+G40</f>
        <v>0.47333333333333333</v>
      </c>
      <c r="J39" s="32"/>
      <c r="K39" s="65"/>
      <c r="L39" s="152" t="s">
        <v>32</v>
      </c>
      <c r="M39" s="172">
        <f>SUM(M36:M38)/60</f>
        <v>0.33333333333333331</v>
      </c>
      <c r="N39" s="172">
        <f>SUM(N36:N38)/60</f>
        <v>0.15</v>
      </c>
      <c r="O39" s="172">
        <f>SUM(O36:O38)/60</f>
        <v>0</v>
      </c>
      <c r="P39" s="173">
        <f>SUM(P36:P38)/60</f>
        <v>0.33333333333333331</v>
      </c>
      <c r="Q39" s="159">
        <f>M39+N40+O40+P40</f>
        <v>0.33333333333333331</v>
      </c>
      <c r="S39" s="65"/>
      <c r="T39" s="197" t="s">
        <v>32</v>
      </c>
      <c r="U39" s="155">
        <f>SUM(U36:U38)/60</f>
        <v>0.54333333333333333</v>
      </c>
      <c r="V39" s="155">
        <f>SUM(V36:V38)/60</f>
        <v>0.15</v>
      </c>
      <c r="W39" s="155">
        <f>SUM(W36:W38)/60</f>
        <v>0</v>
      </c>
      <c r="X39" s="156">
        <f>SUM(X36:X38)/60</f>
        <v>0.33333333333333331</v>
      </c>
      <c r="Y39" s="159">
        <f>U39+V40+W40+X40</f>
        <v>0.54333333333333333</v>
      </c>
    </row>
    <row r="40" spans="1:25" s="15" customFormat="1" ht="20" customHeight="1">
      <c r="B40" s="65"/>
      <c r="C40" s="177" t="s">
        <v>73</v>
      </c>
      <c r="D40" s="158"/>
      <c r="E40" s="166">
        <f>(E39-D39)*'Contact Tracing'!H12</f>
        <v>0</v>
      </c>
      <c r="F40" s="166">
        <f>(F39-D39)*'Contact Tracing'!H13</f>
        <v>0</v>
      </c>
      <c r="G40" s="166">
        <f>(G39-D39)*'Contact Tracing'!H14</f>
        <v>0</v>
      </c>
      <c r="H40" s="2"/>
      <c r="I40" s="2"/>
      <c r="J40" s="32"/>
      <c r="K40" s="65"/>
      <c r="L40" s="177" t="s">
        <v>73</v>
      </c>
      <c r="M40" s="174"/>
      <c r="N40" s="175">
        <f>(N39-M39)*'Contact Tracing'!H12</f>
        <v>0</v>
      </c>
      <c r="O40" s="175">
        <f>(O39-M39)*'Contact Tracing'!H13</f>
        <v>0</v>
      </c>
      <c r="P40" s="175">
        <f>(P39-M39)*'Contact Tracing'!H14</f>
        <v>0</v>
      </c>
      <c r="S40" s="65"/>
      <c r="T40" s="198" t="s">
        <v>73</v>
      </c>
      <c r="U40" s="158"/>
      <c r="V40" s="166">
        <f>(V39-U39)*'Contact Tracing'!H12</f>
        <v>0</v>
      </c>
      <c r="W40" s="166">
        <f>(W39-U39)*'Contact Tracing'!H13</f>
        <v>0</v>
      </c>
      <c r="X40" s="166">
        <f>(X39-U39)*'Contact Tracing'!H14</f>
        <v>0</v>
      </c>
      <c r="Y40" s="32"/>
    </row>
    <row r="41" spans="1:25" s="15" customFormat="1" ht="20" customHeight="1">
      <c r="B41" s="65"/>
      <c r="C41" s="65"/>
      <c r="D41" s="65"/>
      <c r="E41" s="65"/>
      <c r="F41" s="65"/>
      <c r="G41" s="65"/>
      <c r="H41" s="65"/>
      <c r="I41" s="65"/>
      <c r="J41" s="65"/>
      <c r="K41" s="65"/>
      <c r="L41" s="195"/>
      <c r="M41" s="65"/>
      <c r="N41" s="65"/>
      <c r="O41" s="65"/>
      <c r="P41" s="65"/>
      <c r="Q41" s="65"/>
      <c r="R41" s="65"/>
      <c r="S41" s="65"/>
      <c r="T41" s="65"/>
      <c r="U41" s="65"/>
      <c r="V41" s="65"/>
      <c r="W41" s="65"/>
      <c r="X41" s="65"/>
      <c r="Y41" s="32"/>
    </row>
    <row r="42" spans="1:25" s="6" customFormat="1" ht="20" customHeight="1">
      <c r="A42" s="15"/>
      <c r="B42" s="70" t="s">
        <v>23</v>
      </c>
      <c r="C42" s="13" t="s">
        <v>90</v>
      </c>
      <c r="D42" s="80">
        <f>Parameters!$D$35*Parameters!$D$36</f>
        <v>4.5</v>
      </c>
      <c r="E42" s="80">
        <f>Parameters!$D$35*(1 - Parameters!$D$43)*Parameters!$D$36</f>
        <v>4.05</v>
      </c>
      <c r="F42" s="80">
        <f>Parameters!$D$35*Parameters!$D$36</f>
        <v>4.5</v>
      </c>
      <c r="G42" s="80">
        <f>Parameters!$D$35*Parameters!$D$36</f>
        <v>4.5</v>
      </c>
      <c r="H42" s="2"/>
      <c r="I42" s="2"/>
      <c r="J42" s="32"/>
      <c r="K42" s="70" t="s">
        <v>23</v>
      </c>
      <c r="L42" s="13" t="s">
        <v>90</v>
      </c>
      <c r="M42" s="80">
        <f>Parameters!$D$35*Parameters!$D$36</f>
        <v>4.5</v>
      </c>
      <c r="N42" s="80">
        <f>Parameters!$D$35*(1 - Parameters!$D$43)*Parameters!$D$36</f>
        <v>4.05</v>
      </c>
      <c r="O42" s="80">
        <f>Parameters!$D$35*Parameters!$D$36</f>
        <v>4.5</v>
      </c>
      <c r="P42" s="80">
        <f>Parameters!$D$35*Parameters!$D$36</f>
        <v>4.5</v>
      </c>
      <c r="S42" s="70" t="s">
        <v>23</v>
      </c>
      <c r="T42" s="13" t="s">
        <v>90</v>
      </c>
      <c r="U42" s="80">
        <f>Parameters!$D$35*Parameters!$D$36</f>
        <v>4.5</v>
      </c>
      <c r="V42" s="80">
        <f>Parameters!$D$35*(1 - Parameters!$D$43)*Parameters!$D$36</f>
        <v>4.05</v>
      </c>
      <c r="W42" s="80">
        <f>Parameters!$D$35*Parameters!$D$36</f>
        <v>4.5</v>
      </c>
      <c r="X42" s="80">
        <f>Parameters!$D$35*Parameters!$D$36</f>
        <v>4.5</v>
      </c>
      <c r="Y42" s="169"/>
    </row>
    <row r="43" spans="1:25" s="12" customFormat="1" ht="20" customHeight="1">
      <c r="B43" s="67"/>
      <c r="C43" s="14" t="s">
        <v>89</v>
      </c>
      <c r="D43" s="80">
        <f>Parameters!$D$15*Parameters!$D$36</f>
        <v>4.2</v>
      </c>
      <c r="E43" s="80">
        <f>Parameters!$D$15*Parameters!$D$36</f>
        <v>4.2</v>
      </c>
      <c r="F43" s="80">
        <f>Parameters!$D$15*Parameters!$D$36</f>
        <v>4.2</v>
      </c>
      <c r="G43" s="80">
        <f>Parameters!$D$15*Parameters!$D$36</f>
        <v>4.2</v>
      </c>
      <c r="H43" s="2"/>
      <c r="I43" s="2"/>
      <c r="J43" s="32"/>
      <c r="K43" s="67"/>
      <c r="L43" s="14" t="s">
        <v>89</v>
      </c>
      <c r="M43" s="80">
        <f>Parameters!$E$15*Parameters!$D$36</f>
        <v>4.2</v>
      </c>
      <c r="N43" s="80">
        <f>Parameters!$E$15*Parameters!$D$36</f>
        <v>4.2</v>
      </c>
      <c r="O43" s="80">
        <f>Parameters!$E$15*Parameters!$D$36</f>
        <v>4.2</v>
      </c>
      <c r="P43" s="80">
        <f>Parameters!$E$15*Parameters!$D$36</f>
        <v>4.2</v>
      </c>
      <c r="S43" s="67"/>
      <c r="T43" s="14" t="s">
        <v>89</v>
      </c>
      <c r="U43" s="80">
        <f>Parameters!$F$15*Parameters!$D$36</f>
        <v>4.2</v>
      </c>
      <c r="V43" s="80">
        <f>Parameters!$F$15*Parameters!$D$36</f>
        <v>4.2</v>
      </c>
      <c r="W43" s="80">
        <f>Parameters!$F$15*Parameters!$D$36</f>
        <v>4.2</v>
      </c>
      <c r="X43" s="80">
        <f>Parameters!$F$15*Parameters!$D$36</f>
        <v>4.2</v>
      </c>
      <c r="Y43" s="170"/>
    </row>
    <row r="44" spans="1:25" s="15" customFormat="1" ht="20" customHeight="1">
      <c r="B44" s="69"/>
      <c r="C44" s="27" t="s">
        <v>91</v>
      </c>
      <c r="D44" s="162">
        <f>Parameters!$D$36*Parameters!$D$37*Parameters!$D$38</f>
        <v>1.2000000000000002</v>
      </c>
      <c r="E44" s="162">
        <f>Parameters!$D$36*Parameters!$D$37*Parameters!$D$38</f>
        <v>1.2000000000000002</v>
      </c>
      <c r="F44" s="162">
        <f>Parameters!$D$36*Parameters!$D$37*Parameters!$D$38</f>
        <v>1.2000000000000002</v>
      </c>
      <c r="G44" s="162">
        <f>Parameters!$D$36*Parameters!$D$37*Parameters!$D$38</f>
        <v>1.2000000000000002</v>
      </c>
      <c r="H44" s="2"/>
      <c r="I44" s="2"/>
      <c r="J44" s="32"/>
      <c r="K44" s="69"/>
      <c r="L44" s="27" t="s">
        <v>91</v>
      </c>
      <c r="M44" s="162">
        <f>Parameters!$D$36*Parameters!$D$37*Parameters!$D$38</f>
        <v>1.2000000000000002</v>
      </c>
      <c r="N44" s="162">
        <f>Parameters!$D$36*Parameters!$D$37*Parameters!$D$38</f>
        <v>1.2000000000000002</v>
      </c>
      <c r="O44" s="162">
        <f>Parameters!$D$36*Parameters!$D$37*Parameters!$D$38</f>
        <v>1.2000000000000002</v>
      </c>
      <c r="P44" s="162">
        <f>Parameters!$D$36*Parameters!$D$37*Parameters!$D$38</f>
        <v>1.2000000000000002</v>
      </c>
      <c r="S44" s="69"/>
      <c r="T44" s="27" t="s">
        <v>91</v>
      </c>
      <c r="U44" s="162">
        <f>Parameters!$D$36*Parameters!$D$37*Parameters!$D$38</f>
        <v>1.2000000000000002</v>
      </c>
      <c r="V44" s="162">
        <f>Parameters!$D$36*Parameters!$D$37*Parameters!$D$38</f>
        <v>1.2000000000000002</v>
      </c>
      <c r="W44" s="162">
        <f>Parameters!$D$36*Parameters!$D$37*Parameters!$D$38</f>
        <v>1.2000000000000002</v>
      </c>
      <c r="X44" s="162">
        <f>Parameters!$D$36*Parameters!$D$37*Parameters!$D$38</f>
        <v>1.2000000000000002</v>
      </c>
      <c r="Y44" s="32"/>
    </row>
    <row r="45" spans="1:25" s="15" customFormat="1" ht="20" customHeight="1">
      <c r="B45" s="65"/>
      <c r="C45" s="152" t="s">
        <v>26</v>
      </c>
      <c r="D45" s="144">
        <f>SUM(D42:D44)/60</f>
        <v>0.16499999999999998</v>
      </c>
      <c r="E45" s="144">
        <f>SUM(E42:E44)/60</f>
        <v>0.1575</v>
      </c>
      <c r="F45" s="144">
        <f>SUM(F42:F44)/60</f>
        <v>0.16499999999999998</v>
      </c>
      <c r="G45" s="145">
        <f>SUM(G42:G44)/60</f>
        <v>0.16499999999999998</v>
      </c>
      <c r="H45" s="2"/>
      <c r="I45" s="159">
        <f>D45+E46+F46+G46</f>
        <v>0.16499999999999998</v>
      </c>
      <c r="J45" s="32"/>
      <c r="K45" s="65"/>
      <c r="L45" s="152" t="s">
        <v>26</v>
      </c>
      <c r="M45" s="176">
        <f>SUM(M42:M44)/60</f>
        <v>0.16499999999999998</v>
      </c>
      <c r="N45" s="163">
        <f>SUM(N42:N44)/60</f>
        <v>0.1575</v>
      </c>
      <c r="O45" s="163">
        <f>SUM(O42:O44)/60</f>
        <v>0.16499999999999998</v>
      </c>
      <c r="P45" s="164">
        <f>SUM(P42:P44)/60</f>
        <v>0.16499999999999998</v>
      </c>
      <c r="Q45" s="159">
        <f>M45+N46+O46+P46</f>
        <v>0.16499999999999998</v>
      </c>
      <c r="S45" s="65"/>
      <c r="T45" s="152" t="s">
        <v>26</v>
      </c>
      <c r="U45" s="144">
        <f>SUM(U42:U44)/60</f>
        <v>0.16499999999999998</v>
      </c>
      <c r="V45" s="144">
        <f>SUM(V42:V44)/60</f>
        <v>0.1575</v>
      </c>
      <c r="W45" s="144">
        <f>SUM(W42:W44)/60</f>
        <v>0.16499999999999998</v>
      </c>
      <c r="X45" s="145">
        <f>SUM(X42:X44)/60</f>
        <v>0.16499999999999998</v>
      </c>
      <c r="Y45" s="159">
        <f>U45+V46+W46+X46</f>
        <v>0.16499999999999998</v>
      </c>
    </row>
    <row r="46" spans="1:25">
      <c r="C46" s="177" t="s">
        <v>73</v>
      </c>
      <c r="D46" s="167"/>
      <c r="E46" s="167">
        <f>(E45-D45)*'Contact Tracing'!H12</f>
        <v>0</v>
      </c>
      <c r="F46" s="167">
        <f>(F45-D45)*'Contact Tracing'!H13</f>
        <v>0</v>
      </c>
      <c r="G46" s="167">
        <f>(G45-D45)*'Contact Tracing'!H14</f>
        <v>0</v>
      </c>
      <c r="L46" s="177" t="s">
        <v>73</v>
      </c>
      <c r="M46" s="167"/>
      <c r="N46" s="167">
        <f>(N45-M45)*'Contact Tracing'!H12</f>
        <v>0</v>
      </c>
      <c r="O46" s="167">
        <f>(O45-M45)*'Contact Tracing'!H13</f>
        <v>0</v>
      </c>
      <c r="P46" s="167">
        <f>(P45-M45)*'Contact Tracing'!H14</f>
        <v>0</v>
      </c>
      <c r="T46" s="177" t="s">
        <v>73</v>
      </c>
      <c r="U46" s="167"/>
      <c r="V46" s="167">
        <f>(V45-U45)*'Contact Tracing'!H12</f>
        <v>0</v>
      </c>
      <c r="W46" s="167">
        <f>(W45-U45)*'Contact Tracing'!H13</f>
        <v>0</v>
      </c>
      <c r="X46" s="167">
        <f>(X45-U45)*'Contact Tracing'!H14</f>
        <v>0</v>
      </c>
      <c r="Y46" s="150"/>
    </row>
    <row r="48" spans="1:25">
      <c r="C48" s="143"/>
      <c r="G48" s="143"/>
      <c r="H48" s="143"/>
    </row>
    <row r="49" spans="4:7">
      <c r="G49" s="143"/>
    </row>
    <row r="50" spans="4:7">
      <c r="G50" s="143"/>
    </row>
    <row r="51" spans="4:7">
      <c r="G51" s="143"/>
    </row>
    <row r="52" spans="4:7">
      <c r="D52" s="143"/>
      <c r="E52" s="143"/>
      <c r="F52" s="143"/>
      <c r="G52" s="143"/>
    </row>
    <row r="53" spans="4:7" ht="20" customHeight="1">
      <c r="D53" s="143"/>
      <c r="E53" s="143"/>
      <c r="F53" s="143"/>
      <c r="G53" s="143"/>
    </row>
    <row r="54" spans="4:7">
      <c r="D54" s="143"/>
      <c r="E54" s="143"/>
      <c r="F54" s="143"/>
      <c r="G54" s="143"/>
    </row>
    <row r="55" spans="4:7">
      <c r="D55" s="143"/>
      <c r="E55" s="143"/>
      <c r="F55" s="143"/>
      <c r="G55" s="143"/>
    </row>
  </sheetData>
  <mergeCells count="3">
    <mergeCell ref="B3:G3"/>
    <mergeCell ref="K3:P3"/>
    <mergeCell ref="S3:X3"/>
  </mergeCells>
  <pageMargins left="0.7" right="0.7" top="0.75" bottom="0.75" header="0.3" footer="0.3"/>
  <pageSetup paperSize="9" orientation="portrait" horizontalDpi="0" verticalDpi="0"/>
  <ignoredErrors>
    <ignoredError sqref="E21 N21 V21 V42 N42 E42 G11"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8B55F-9BAE-724B-912F-87593AD70E7C}">
  <sheetPr>
    <tabColor theme="7"/>
  </sheetPr>
  <dimension ref="A1:M158"/>
  <sheetViews>
    <sheetView showGridLines="0" zoomScaleNormal="100" workbookViewId="0">
      <selection activeCell="B3" sqref="B3:M26"/>
    </sheetView>
  </sheetViews>
  <sheetFormatPr baseColWidth="10" defaultRowHeight="20" customHeight="1"/>
  <cols>
    <col min="1" max="1" width="5.7109375" style="213" customWidth="1"/>
    <col min="2" max="4" width="15.7109375" customWidth="1"/>
    <col min="5" max="6" width="15.7109375" style="150" customWidth="1"/>
    <col min="7" max="15" width="15.7109375" customWidth="1"/>
    <col min="16" max="115" width="8.7109375" customWidth="1"/>
  </cols>
  <sheetData>
    <row r="1" spans="1:13" ht="31">
      <c r="A1" s="74"/>
      <c r="B1" s="74" t="s">
        <v>139</v>
      </c>
      <c r="C1" s="74"/>
      <c r="D1" s="75"/>
      <c r="E1" s="76"/>
      <c r="F1" s="76"/>
      <c r="G1" s="76"/>
      <c r="H1" s="76"/>
      <c r="I1" s="76"/>
      <c r="J1" s="76"/>
      <c r="K1" s="76"/>
      <c r="L1" s="76"/>
      <c r="M1" s="76"/>
    </row>
    <row r="2" spans="1:13" ht="20" customHeight="1">
      <c r="E2"/>
      <c r="F2" s="234"/>
      <c r="G2" s="232" t="s">
        <v>122</v>
      </c>
      <c r="H2" s="233">
        <f>MATCH('Forward Planner'!$C$5, Data!D4:M4, 0)</f>
        <v>2</v>
      </c>
      <c r="I2" s="231"/>
      <c r="J2" s="231"/>
      <c r="K2" s="231"/>
      <c r="L2" s="231"/>
      <c r="M2" s="231"/>
    </row>
    <row r="3" spans="1:13" ht="20" customHeight="1">
      <c r="D3" s="215">
        <v>1</v>
      </c>
      <c r="E3" s="215">
        <v>2</v>
      </c>
      <c r="F3" s="215">
        <v>3</v>
      </c>
      <c r="G3" s="215">
        <v>4</v>
      </c>
      <c r="H3" s="215">
        <v>5</v>
      </c>
      <c r="I3" s="215">
        <v>6</v>
      </c>
      <c r="J3" s="215">
        <v>7</v>
      </c>
      <c r="K3" s="215">
        <v>8</v>
      </c>
      <c r="L3" s="215">
        <v>9</v>
      </c>
      <c r="M3" s="215">
        <v>10</v>
      </c>
    </row>
    <row r="4" spans="1:13" ht="20" customHeight="1">
      <c r="C4" s="216" t="s">
        <v>140</v>
      </c>
      <c r="D4" s="235" t="s">
        <v>102</v>
      </c>
      <c r="E4" s="235" t="s">
        <v>103</v>
      </c>
      <c r="F4" s="236" t="s">
        <v>104</v>
      </c>
      <c r="G4" s="236" t="s">
        <v>105</v>
      </c>
      <c r="H4" s="236" t="s">
        <v>106</v>
      </c>
      <c r="I4" s="236" t="s">
        <v>107</v>
      </c>
      <c r="J4" s="236" t="s">
        <v>108</v>
      </c>
      <c r="K4" s="236" t="s">
        <v>109</v>
      </c>
      <c r="L4" s="236" t="s">
        <v>110</v>
      </c>
      <c r="M4" s="237" t="s">
        <v>111</v>
      </c>
    </row>
    <row r="5" spans="1:13" ht="20" customHeight="1">
      <c r="A5" s="213">
        <v>1</v>
      </c>
      <c r="B5" s="214" t="s">
        <v>128</v>
      </c>
      <c r="C5" s="238">
        <v>44013</v>
      </c>
      <c r="D5" s="228">
        <v>0</v>
      </c>
      <c r="E5" s="228">
        <v>13.0000000000014</v>
      </c>
      <c r="F5" s="228">
        <v>0</v>
      </c>
      <c r="G5" s="228">
        <v>0</v>
      </c>
      <c r="H5" s="228">
        <v>0</v>
      </c>
      <c r="I5" s="228">
        <v>0</v>
      </c>
      <c r="J5" s="228">
        <v>0</v>
      </c>
      <c r="K5" s="228">
        <v>0</v>
      </c>
      <c r="L5" s="228">
        <v>0</v>
      </c>
      <c r="M5" s="228">
        <v>0</v>
      </c>
    </row>
    <row r="6" spans="1:13" ht="20" customHeight="1">
      <c r="A6" s="213">
        <v>2</v>
      </c>
      <c r="C6" s="227">
        <f>C5+1</f>
        <v>44014</v>
      </c>
      <c r="D6" s="228">
        <v>2.0000000000000502</v>
      </c>
      <c r="E6" s="228">
        <v>3.99999999999911</v>
      </c>
      <c r="F6" s="228">
        <v>0</v>
      </c>
      <c r="G6" s="228">
        <v>0</v>
      </c>
      <c r="H6" s="228">
        <v>0</v>
      </c>
      <c r="I6" s="228">
        <v>0</v>
      </c>
      <c r="J6" s="228">
        <v>0</v>
      </c>
      <c r="K6" s="228">
        <v>0</v>
      </c>
      <c r="L6" s="228">
        <v>0</v>
      </c>
      <c r="M6" s="228">
        <v>0</v>
      </c>
    </row>
    <row r="7" spans="1:13" ht="20" customHeight="1">
      <c r="A7" s="213">
        <v>3</v>
      </c>
      <c r="C7" s="227">
        <f t="shared" ref="C7:C70" si="0">C6+1</f>
        <v>44015</v>
      </c>
      <c r="D7" s="228">
        <v>0</v>
      </c>
      <c r="E7" s="228">
        <v>11.0000000000007</v>
      </c>
      <c r="F7" s="228">
        <v>0</v>
      </c>
      <c r="G7" s="228">
        <v>0</v>
      </c>
      <c r="H7" s="228">
        <v>0</v>
      </c>
      <c r="I7" s="228">
        <v>0</v>
      </c>
      <c r="J7" s="228">
        <v>0</v>
      </c>
      <c r="K7" s="228">
        <v>0</v>
      </c>
      <c r="L7" s="228">
        <v>0</v>
      </c>
      <c r="M7" s="228">
        <v>0</v>
      </c>
    </row>
    <row r="8" spans="1:13" ht="20" customHeight="1">
      <c r="A8" s="213">
        <v>4</v>
      </c>
      <c r="C8" s="227">
        <f t="shared" si="0"/>
        <v>44016</v>
      </c>
      <c r="D8" s="228">
        <v>2.9999999999997899</v>
      </c>
      <c r="E8" s="228">
        <v>34.000000000001599</v>
      </c>
      <c r="F8" s="228">
        <v>0</v>
      </c>
      <c r="G8" s="228">
        <v>0</v>
      </c>
      <c r="H8" s="229">
        <v>0</v>
      </c>
      <c r="I8" s="228">
        <v>0</v>
      </c>
      <c r="J8" s="228">
        <v>0</v>
      </c>
      <c r="K8" s="228">
        <v>0</v>
      </c>
      <c r="L8" s="228">
        <v>0</v>
      </c>
      <c r="M8" s="228">
        <v>0</v>
      </c>
    </row>
    <row r="9" spans="1:13" ht="20" customHeight="1">
      <c r="A9" s="213">
        <v>5</v>
      </c>
      <c r="C9" s="227">
        <f t="shared" si="0"/>
        <v>44017</v>
      </c>
      <c r="D9" s="228">
        <v>3.0000000000004201</v>
      </c>
      <c r="E9" s="228">
        <v>29.9999999999972</v>
      </c>
      <c r="F9" s="228">
        <v>0</v>
      </c>
      <c r="G9" s="228">
        <v>0</v>
      </c>
      <c r="H9" s="229">
        <v>0</v>
      </c>
      <c r="I9" s="228">
        <v>0</v>
      </c>
      <c r="J9" s="228">
        <v>0</v>
      </c>
      <c r="K9" s="228">
        <v>0</v>
      </c>
      <c r="L9" s="228">
        <v>0</v>
      </c>
      <c r="M9" s="228">
        <v>0</v>
      </c>
    </row>
    <row r="10" spans="1:13" ht="20" customHeight="1">
      <c r="A10" s="213">
        <v>6</v>
      </c>
      <c r="C10" s="227">
        <f t="shared" si="0"/>
        <v>44018</v>
      </c>
      <c r="D10" s="228">
        <v>5.0000000000001501</v>
      </c>
      <c r="E10" s="228">
        <v>47.999999999998003</v>
      </c>
      <c r="F10" s="228">
        <v>0</v>
      </c>
      <c r="G10" s="228">
        <v>0</v>
      </c>
      <c r="H10" s="229">
        <v>0</v>
      </c>
      <c r="I10" s="228">
        <v>0</v>
      </c>
      <c r="J10" s="228">
        <v>0</v>
      </c>
      <c r="K10" s="228">
        <v>0</v>
      </c>
      <c r="L10" s="228">
        <v>0</v>
      </c>
      <c r="M10" s="228">
        <v>0</v>
      </c>
    </row>
    <row r="11" spans="1:13" ht="20" customHeight="1">
      <c r="A11" s="213">
        <v>7</v>
      </c>
      <c r="C11" s="227">
        <f t="shared" si="0"/>
        <v>44019</v>
      </c>
      <c r="D11" s="228">
        <v>6.9999999999991198</v>
      </c>
      <c r="E11" s="228">
        <v>42.999999999995701</v>
      </c>
      <c r="F11" s="228">
        <v>0</v>
      </c>
      <c r="G11" s="228">
        <v>0</v>
      </c>
      <c r="H11" s="229">
        <v>0</v>
      </c>
      <c r="I11" s="228">
        <v>0</v>
      </c>
      <c r="J11" s="228">
        <v>0</v>
      </c>
      <c r="K11" s="228">
        <v>0</v>
      </c>
      <c r="L11" s="228">
        <v>0</v>
      </c>
      <c r="M11" s="228">
        <v>0</v>
      </c>
    </row>
    <row r="12" spans="1:13" ht="20" customHeight="1">
      <c r="A12" s="213">
        <v>8</v>
      </c>
      <c r="C12" s="227">
        <f t="shared" si="0"/>
        <v>44020</v>
      </c>
      <c r="D12" s="228">
        <v>10.000000000000901</v>
      </c>
      <c r="E12" s="228">
        <v>67.000000000003496</v>
      </c>
      <c r="F12" s="228">
        <v>0</v>
      </c>
      <c r="G12" s="228">
        <v>0</v>
      </c>
      <c r="H12" s="229">
        <v>0</v>
      </c>
      <c r="I12" s="228">
        <v>0</v>
      </c>
      <c r="J12" s="228">
        <v>0</v>
      </c>
      <c r="K12" s="228">
        <v>0</v>
      </c>
      <c r="L12" s="228">
        <v>0</v>
      </c>
      <c r="M12" s="228">
        <v>0</v>
      </c>
    </row>
    <row r="13" spans="1:13" ht="20" customHeight="1">
      <c r="A13" s="213">
        <v>9</v>
      </c>
      <c r="C13" s="227">
        <f t="shared" si="0"/>
        <v>44021</v>
      </c>
      <c r="D13" s="228">
        <v>0</v>
      </c>
      <c r="E13" s="228">
        <v>48.0000000000135</v>
      </c>
      <c r="F13" s="228">
        <v>0</v>
      </c>
      <c r="G13" s="228">
        <v>0</v>
      </c>
      <c r="H13" s="229">
        <v>0</v>
      </c>
      <c r="I13" s="228">
        <v>0</v>
      </c>
      <c r="J13" s="228">
        <v>0</v>
      </c>
      <c r="K13" s="228">
        <v>0</v>
      </c>
      <c r="L13" s="228">
        <v>0</v>
      </c>
      <c r="M13" s="228">
        <v>0</v>
      </c>
    </row>
    <row r="14" spans="1:13" ht="20" customHeight="1">
      <c r="A14" s="213">
        <v>10</v>
      </c>
      <c r="C14" s="227">
        <f t="shared" si="0"/>
        <v>44022</v>
      </c>
      <c r="D14" s="228">
        <v>10.999999999998</v>
      </c>
      <c r="E14" s="228">
        <v>60.9999999999797</v>
      </c>
      <c r="F14" s="228">
        <v>0</v>
      </c>
      <c r="G14" s="228">
        <v>0</v>
      </c>
      <c r="H14" s="229">
        <v>0</v>
      </c>
      <c r="I14" s="228">
        <v>0</v>
      </c>
      <c r="J14" s="228">
        <v>0</v>
      </c>
      <c r="K14" s="228">
        <v>0</v>
      </c>
      <c r="L14" s="228">
        <v>0</v>
      </c>
      <c r="M14" s="228">
        <v>0</v>
      </c>
    </row>
    <row r="15" spans="1:13" ht="20" customHeight="1">
      <c r="A15" s="213">
        <v>11</v>
      </c>
      <c r="C15" s="227">
        <f t="shared" si="0"/>
        <v>44023</v>
      </c>
      <c r="D15" s="228">
        <v>18.000000000004501</v>
      </c>
      <c r="E15" s="228">
        <v>77.000000000011497</v>
      </c>
      <c r="F15" s="228">
        <v>0</v>
      </c>
      <c r="G15" s="228">
        <v>0</v>
      </c>
      <c r="H15" s="229">
        <v>0</v>
      </c>
      <c r="I15" s="228">
        <v>0</v>
      </c>
      <c r="J15" s="228">
        <v>0</v>
      </c>
      <c r="K15" s="228">
        <v>0</v>
      </c>
      <c r="L15" s="228">
        <v>0</v>
      </c>
      <c r="M15" s="228">
        <v>0</v>
      </c>
    </row>
    <row r="16" spans="1:13" ht="20" customHeight="1">
      <c r="A16" s="213">
        <v>12</v>
      </c>
      <c r="C16" s="227">
        <f t="shared" si="0"/>
        <v>44024</v>
      </c>
      <c r="D16" s="228">
        <v>0</v>
      </c>
      <c r="E16" s="228">
        <v>0</v>
      </c>
      <c r="F16" s="228">
        <v>0</v>
      </c>
      <c r="G16" s="228">
        <v>5</v>
      </c>
      <c r="H16" s="229">
        <v>0</v>
      </c>
      <c r="I16" s="228">
        <v>0</v>
      </c>
      <c r="J16" s="228">
        <v>0</v>
      </c>
      <c r="K16" s="228">
        <v>0</v>
      </c>
      <c r="L16" s="228">
        <v>0</v>
      </c>
      <c r="M16" s="228">
        <v>0</v>
      </c>
    </row>
    <row r="17" spans="1:13" ht="20" customHeight="1">
      <c r="A17" s="213">
        <v>13</v>
      </c>
      <c r="C17" s="227">
        <f t="shared" si="0"/>
        <v>44025</v>
      </c>
      <c r="D17" s="228">
        <v>52.999999999994202</v>
      </c>
      <c r="E17" s="228">
        <v>341.99999999999102</v>
      </c>
      <c r="F17" s="228">
        <v>0</v>
      </c>
      <c r="G17" s="228">
        <v>2</v>
      </c>
      <c r="H17" s="229">
        <v>0</v>
      </c>
      <c r="I17" s="228">
        <v>0</v>
      </c>
      <c r="J17" s="228">
        <v>0</v>
      </c>
      <c r="K17" s="228">
        <v>0</v>
      </c>
      <c r="L17" s="228">
        <v>0</v>
      </c>
      <c r="M17" s="228">
        <v>0</v>
      </c>
    </row>
    <row r="18" spans="1:13" ht="20" customHeight="1">
      <c r="A18" s="213">
        <v>14</v>
      </c>
      <c r="C18" s="227">
        <f t="shared" si="0"/>
        <v>44026</v>
      </c>
      <c r="D18" s="228">
        <v>57.000000000001798</v>
      </c>
      <c r="E18" s="228">
        <v>342.00000000005201</v>
      </c>
      <c r="F18" s="228">
        <v>0</v>
      </c>
      <c r="G18" s="228">
        <v>12</v>
      </c>
      <c r="H18" s="229">
        <v>0</v>
      </c>
      <c r="I18" s="228">
        <v>0</v>
      </c>
      <c r="J18" s="228">
        <v>0</v>
      </c>
      <c r="K18" s="228">
        <v>0</v>
      </c>
      <c r="L18" s="228">
        <v>0</v>
      </c>
      <c r="M18" s="228">
        <v>0</v>
      </c>
    </row>
    <row r="19" spans="1:13" ht="20" customHeight="1">
      <c r="A19" s="213">
        <v>15</v>
      </c>
      <c r="C19" s="227">
        <f t="shared" si="0"/>
        <v>44027</v>
      </c>
      <c r="D19" s="228">
        <v>76.0000000000109</v>
      </c>
      <c r="E19" s="228">
        <v>0.99999999996271105</v>
      </c>
      <c r="F19" s="228">
        <v>0</v>
      </c>
      <c r="G19" s="228">
        <v>8</v>
      </c>
      <c r="H19" s="229">
        <v>0</v>
      </c>
      <c r="I19" s="228">
        <v>0</v>
      </c>
      <c r="J19" s="228">
        <v>0</v>
      </c>
      <c r="K19" s="228">
        <v>0</v>
      </c>
      <c r="L19" s="228">
        <v>0</v>
      </c>
      <c r="M19" s="228">
        <v>0</v>
      </c>
    </row>
    <row r="20" spans="1:13" ht="20" customHeight="1">
      <c r="A20" s="213">
        <v>16</v>
      </c>
      <c r="C20" s="227">
        <f t="shared" si="0"/>
        <v>44028</v>
      </c>
      <c r="D20" s="228">
        <v>85.9999999999918</v>
      </c>
      <c r="E20" s="228">
        <v>407.00000000000898</v>
      </c>
      <c r="F20" s="228">
        <v>4</v>
      </c>
      <c r="G20" s="228">
        <v>24</v>
      </c>
      <c r="H20" s="229">
        <v>0</v>
      </c>
      <c r="I20" s="228">
        <v>0</v>
      </c>
      <c r="J20" s="228">
        <v>0</v>
      </c>
      <c r="K20" s="228">
        <v>0</v>
      </c>
      <c r="L20" s="228">
        <v>0</v>
      </c>
      <c r="M20" s="228">
        <v>0</v>
      </c>
    </row>
    <row r="21" spans="1:13" ht="20" customHeight="1">
      <c r="A21" s="213">
        <v>17</v>
      </c>
      <c r="C21" s="227">
        <f t="shared" si="0"/>
        <v>44029</v>
      </c>
      <c r="D21" s="228">
        <v>116.999999999991</v>
      </c>
      <c r="E21" s="228">
        <v>408.99999999995799</v>
      </c>
      <c r="F21" s="228">
        <v>3</v>
      </c>
      <c r="G21" s="228">
        <v>26</v>
      </c>
      <c r="H21" s="229">
        <v>0</v>
      </c>
      <c r="I21" s="228">
        <v>0</v>
      </c>
      <c r="J21" s="228">
        <v>0</v>
      </c>
      <c r="K21" s="228">
        <v>0</v>
      </c>
      <c r="L21" s="228">
        <v>0</v>
      </c>
      <c r="M21" s="228">
        <v>0</v>
      </c>
    </row>
    <row r="22" spans="1:13" ht="20" customHeight="1">
      <c r="A22" s="213">
        <v>18</v>
      </c>
      <c r="C22" s="227">
        <f t="shared" si="0"/>
        <v>44030</v>
      </c>
      <c r="D22" s="228">
        <v>0</v>
      </c>
      <c r="E22" s="228">
        <v>681.99999999996999</v>
      </c>
      <c r="F22" s="228">
        <v>7</v>
      </c>
      <c r="G22" s="228">
        <v>32</v>
      </c>
      <c r="H22" s="229">
        <v>0</v>
      </c>
      <c r="I22" s="228">
        <v>0</v>
      </c>
      <c r="J22" s="228">
        <v>0</v>
      </c>
      <c r="K22" s="228">
        <v>0</v>
      </c>
      <c r="L22" s="228">
        <v>0</v>
      </c>
      <c r="M22" s="228">
        <v>0</v>
      </c>
    </row>
    <row r="23" spans="1:13" ht="20" customHeight="1">
      <c r="A23" s="213">
        <v>19</v>
      </c>
      <c r="C23" s="227">
        <f t="shared" si="0"/>
        <v>44031</v>
      </c>
      <c r="D23" s="228">
        <v>337.00000000000699</v>
      </c>
      <c r="E23" s="228">
        <v>73.999999999953602</v>
      </c>
      <c r="F23" s="228">
        <v>5</v>
      </c>
      <c r="G23" s="228">
        <v>12</v>
      </c>
      <c r="H23" s="228">
        <v>0</v>
      </c>
      <c r="I23" s="228">
        <v>0</v>
      </c>
      <c r="J23" s="228">
        <v>0</v>
      </c>
      <c r="K23" s="228">
        <v>0</v>
      </c>
      <c r="L23" s="228">
        <v>0</v>
      </c>
      <c r="M23" s="228">
        <v>0</v>
      </c>
    </row>
    <row r="24" spans="1:13" ht="20" customHeight="1">
      <c r="A24" s="213">
        <v>20</v>
      </c>
      <c r="C24" s="227">
        <f t="shared" si="0"/>
        <v>44032</v>
      </c>
      <c r="D24" s="228">
        <v>235.00000000000199</v>
      </c>
      <c r="E24" s="228">
        <v>1298.00000000009</v>
      </c>
      <c r="F24" s="228">
        <v>10</v>
      </c>
      <c r="G24" s="228">
        <v>14</v>
      </c>
      <c r="H24" s="228">
        <v>3</v>
      </c>
      <c r="I24" s="228">
        <v>0</v>
      </c>
      <c r="J24" s="228">
        <v>0</v>
      </c>
      <c r="K24" s="228">
        <v>0</v>
      </c>
      <c r="L24" s="228">
        <v>0</v>
      </c>
      <c r="M24" s="228">
        <v>0</v>
      </c>
    </row>
    <row r="25" spans="1:13" ht="20" customHeight="1">
      <c r="A25" s="213">
        <v>21</v>
      </c>
      <c r="C25" s="227">
        <f t="shared" si="0"/>
        <v>44033</v>
      </c>
      <c r="D25" s="228">
        <v>260.000000000005</v>
      </c>
      <c r="E25" s="228">
        <v>1053.00000000002</v>
      </c>
      <c r="F25" s="228">
        <v>8</v>
      </c>
      <c r="G25" s="228">
        <v>24</v>
      </c>
      <c r="H25" s="228">
        <v>8</v>
      </c>
      <c r="I25" s="228">
        <v>0</v>
      </c>
      <c r="J25" s="228">
        <v>0</v>
      </c>
      <c r="K25" s="228">
        <v>0</v>
      </c>
      <c r="L25" s="228">
        <v>0</v>
      </c>
      <c r="M25" s="228">
        <v>0</v>
      </c>
    </row>
    <row r="26" spans="1:13" ht="20" customHeight="1">
      <c r="A26" s="213">
        <v>22</v>
      </c>
      <c r="C26" s="227">
        <f t="shared" si="0"/>
        <v>44034</v>
      </c>
      <c r="D26" s="228">
        <v>320.00000000000301</v>
      </c>
      <c r="E26" s="228">
        <v>674.00000000001796</v>
      </c>
      <c r="F26" s="228">
        <v>2</v>
      </c>
      <c r="G26" s="228">
        <v>34</v>
      </c>
      <c r="H26" s="228">
        <v>0</v>
      </c>
      <c r="I26" s="228">
        <v>0</v>
      </c>
      <c r="J26" s="228">
        <v>0</v>
      </c>
      <c r="K26" s="228">
        <v>0</v>
      </c>
      <c r="L26" s="228">
        <v>0</v>
      </c>
      <c r="M26" s="228">
        <v>0</v>
      </c>
    </row>
    <row r="27" spans="1:13" ht="20" customHeight="1">
      <c r="A27" s="213">
        <v>23</v>
      </c>
      <c r="C27" s="227">
        <f t="shared" si="0"/>
        <v>44035</v>
      </c>
      <c r="D27" s="228">
        <v>459.99999999999199</v>
      </c>
      <c r="E27" s="228">
        <v>985.00000000001501</v>
      </c>
      <c r="F27" s="228">
        <v>3</v>
      </c>
      <c r="G27" s="228">
        <v>41</v>
      </c>
      <c r="H27" s="228">
        <v>2</v>
      </c>
      <c r="I27" s="228">
        <v>0</v>
      </c>
      <c r="J27" s="228">
        <v>0</v>
      </c>
      <c r="K27" s="228">
        <v>0</v>
      </c>
      <c r="L27" s="228">
        <v>0</v>
      </c>
      <c r="M27" s="228">
        <v>0</v>
      </c>
    </row>
    <row r="28" spans="1:13" ht="20" customHeight="1">
      <c r="A28" s="213">
        <v>24</v>
      </c>
      <c r="C28" s="227">
        <f t="shared" si="0"/>
        <v>44036</v>
      </c>
      <c r="D28" s="228">
        <v>301.99999999999699</v>
      </c>
      <c r="E28" s="228">
        <v>1438</v>
      </c>
      <c r="F28" s="228">
        <v>4</v>
      </c>
      <c r="G28" s="228">
        <v>14</v>
      </c>
      <c r="H28" s="228">
        <v>26</v>
      </c>
      <c r="I28" s="228">
        <v>0</v>
      </c>
      <c r="J28" s="228">
        <v>0</v>
      </c>
      <c r="K28" s="228">
        <v>0</v>
      </c>
      <c r="L28" s="228">
        <v>0</v>
      </c>
      <c r="M28" s="228">
        <v>0</v>
      </c>
    </row>
    <row r="29" spans="1:13" ht="20" customHeight="1">
      <c r="A29" s="213">
        <v>25</v>
      </c>
      <c r="C29" s="227">
        <f t="shared" si="0"/>
        <v>44037</v>
      </c>
      <c r="D29" s="228">
        <v>632.999999999995</v>
      </c>
      <c r="E29" s="228">
        <v>1475.99999999995</v>
      </c>
      <c r="F29" s="228">
        <v>10</v>
      </c>
      <c r="G29" s="228">
        <v>16</v>
      </c>
      <c r="H29" s="228">
        <v>2</v>
      </c>
      <c r="I29" s="228">
        <v>0</v>
      </c>
      <c r="J29" s="228">
        <v>0</v>
      </c>
      <c r="K29" s="228">
        <v>0</v>
      </c>
      <c r="L29" s="228">
        <v>0</v>
      </c>
      <c r="M29" s="228">
        <v>0</v>
      </c>
    </row>
    <row r="30" spans="1:13" ht="20" customHeight="1">
      <c r="A30" s="213">
        <v>26</v>
      </c>
      <c r="C30" s="227">
        <f t="shared" si="0"/>
        <v>44038</v>
      </c>
      <c r="D30" s="228">
        <v>548.99999999999397</v>
      </c>
      <c r="E30" s="228">
        <v>2171.99999999997</v>
      </c>
      <c r="F30" s="228">
        <v>15</v>
      </c>
      <c r="G30" s="228">
        <v>25</v>
      </c>
      <c r="H30" s="228">
        <v>0</v>
      </c>
      <c r="I30" s="228">
        <v>0</v>
      </c>
      <c r="J30" s="228">
        <v>0</v>
      </c>
      <c r="K30" s="228">
        <v>0</v>
      </c>
      <c r="L30" s="228">
        <v>0</v>
      </c>
      <c r="M30" s="228">
        <v>0</v>
      </c>
    </row>
    <row r="31" spans="1:13" ht="20" customHeight="1">
      <c r="A31" s="213">
        <v>27</v>
      </c>
      <c r="C31" s="227">
        <f t="shared" si="0"/>
        <v>44039</v>
      </c>
      <c r="D31" s="228">
        <v>724.00000000002694</v>
      </c>
      <c r="E31" s="228">
        <v>2933.00000000009</v>
      </c>
      <c r="F31" s="228">
        <v>13</v>
      </c>
      <c r="G31" s="228">
        <v>39</v>
      </c>
      <c r="H31" s="228">
        <v>14</v>
      </c>
      <c r="I31" s="228">
        <v>0</v>
      </c>
      <c r="J31" s="228">
        <v>0</v>
      </c>
      <c r="K31" s="228">
        <v>0</v>
      </c>
      <c r="L31" s="228">
        <v>0</v>
      </c>
      <c r="M31" s="228">
        <v>0</v>
      </c>
    </row>
    <row r="32" spans="1:13" ht="20" customHeight="1">
      <c r="A32" s="213">
        <v>28</v>
      </c>
      <c r="C32" s="227">
        <f t="shared" si="0"/>
        <v>44040</v>
      </c>
      <c r="D32" s="228">
        <v>901.99999999999795</v>
      </c>
      <c r="E32" s="228">
        <v>2566.99999999999</v>
      </c>
      <c r="F32" s="228">
        <v>16</v>
      </c>
      <c r="G32" s="228">
        <v>78</v>
      </c>
      <c r="H32" s="228">
        <v>0</v>
      </c>
      <c r="I32" s="228">
        <v>0</v>
      </c>
      <c r="J32" s="228">
        <v>0</v>
      </c>
      <c r="K32" s="228">
        <v>0</v>
      </c>
      <c r="L32" s="228">
        <v>0</v>
      </c>
      <c r="M32" s="228">
        <v>0</v>
      </c>
    </row>
    <row r="33" spans="1:13" ht="20" customHeight="1">
      <c r="A33" s="213">
        <v>29</v>
      </c>
      <c r="C33" s="227">
        <f t="shared" si="0"/>
        <v>44041</v>
      </c>
      <c r="D33" s="228">
        <v>791.99999999999295</v>
      </c>
      <c r="E33" s="228">
        <v>2467.99999999989</v>
      </c>
      <c r="F33" s="228">
        <v>40</v>
      </c>
      <c r="G33" s="228">
        <v>17</v>
      </c>
      <c r="H33" s="228">
        <v>26</v>
      </c>
      <c r="I33" s="228">
        <v>0</v>
      </c>
      <c r="J33" s="228">
        <v>0</v>
      </c>
      <c r="K33" s="228">
        <v>0</v>
      </c>
      <c r="L33" s="228">
        <v>0</v>
      </c>
      <c r="M33" s="228">
        <v>0</v>
      </c>
    </row>
    <row r="34" spans="1:13" ht="20" customHeight="1">
      <c r="A34" s="213">
        <v>30</v>
      </c>
      <c r="C34" s="227">
        <f t="shared" si="0"/>
        <v>44042</v>
      </c>
      <c r="D34" s="228">
        <v>446.00000000000801</v>
      </c>
      <c r="E34" s="228">
        <v>2673.00000000002</v>
      </c>
      <c r="F34" s="228">
        <v>5</v>
      </c>
      <c r="G34" s="228">
        <v>58</v>
      </c>
      <c r="H34" s="228">
        <v>10</v>
      </c>
      <c r="I34" s="228">
        <v>0</v>
      </c>
      <c r="J34" s="228">
        <v>0</v>
      </c>
      <c r="K34" s="228">
        <v>0</v>
      </c>
      <c r="L34" s="228">
        <v>0</v>
      </c>
      <c r="M34" s="228">
        <v>0</v>
      </c>
    </row>
    <row r="35" spans="1:13" ht="20" customHeight="1">
      <c r="A35" s="213">
        <v>31</v>
      </c>
      <c r="C35" s="227">
        <f t="shared" si="0"/>
        <v>44043</v>
      </c>
      <c r="D35" s="228">
        <v>1034.99999999996</v>
      </c>
      <c r="E35" s="228">
        <v>3027.9999999999</v>
      </c>
      <c r="F35" s="228">
        <v>23</v>
      </c>
      <c r="G35" s="228">
        <v>50</v>
      </c>
      <c r="H35" s="228">
        <v>13</v>
      </c>
      <c r="I35" s="228">
        <v>0</v>
      </c>
      <c r="J35" s="228">
        <v>0</v>
      </c>
      <c r="K35" s="228">
        <v>0</v>
      </c>
      <c r="L35" s="228">
        <v>0</v>
      </c>
      <c r="M35" s="228">
        <v>0</v>
      </c>
    </row>
    <row r="36" spans="1:13" ht="20" customHeight="1">
      <c r="A36" s="213">
        <v>32</v>
      </c>
      <c r="C36" s="227">
        <f t="shared" si="0"/>
        <v>44044</v>
      </c>
      <c r="D36" s="228">
        <v>808.00000000006298</v>
      </c>
      <c r="E36" s="228">
        <v>4384.0000000002401</v>
      </c>
      <c r="F36" s="228">
        <v>9</v>
      </c>
      <c r="G36" s="228">
        <v>39</v>
      </c>
      <c r="H36" s="228">
        <v>4</v>
      </c>
      <c r="I36" s="228">
        <v>0</v>
      </c>
      <c r="J36" s="228">
        <v>0</v>
      </c>
      <c r="K36" s="228">
        <v>0</v>
      </c>
      <c r="L36" s="228">
        <v>0</v>
      </c>
      <c r="M36" s="228">
        <v>0</v>
      </c>
    </row>
    <row r="37" spans="1:13" ht="20" customHeight="1">
      <c r="A37" s="213">
        <v>33</v>
      </c>
      <c r="C37" s="227">
        <f t="shared" si="0"/>
        <v>44045</v>
      </c>
      <c r="D37" s="228">
        <v>782.99999999994895</v>
      </c>
      <c r="E37" s="228">
        <v>4307.9999999998399</v>
      </c>
      <c r="F37" s="228">
        <v>24</v>
      </c>
      <c r="G37" s="228">
        <v>92</v>
      </c>
      <c r="H37" s="228">
        <v>5</v>
      </c>
      <c r="I37" s="228">
        <v>0</v>
      </c>
      <c r="J37" s="228">
        <v>0</v>
      </c>
      <c r="K37" s="228">
        <v>0</v>
      </c>
      <c r="L37" s="228">
        <v>0</v>
      </c>
      <c r="M37" s="228">
        <v>0</v>
      </c>
    </row>
    <row r="38" spans="1:13" ht="20" customHeight="1">
      <c r="A38" s="213">
        <v>34</v>
      </c>
      <c r="C38" s="227">
        <f t="shared" si="0"/>
        <v>44046</v>
      </c>
      <c r="D38" s="228">
        <v>852.00000000004195</v>
      </c>
      <c r="E38" s="228">
        <v>4516.0000000002101</v>
      </c>
      <c r="F38" s="228">
        <v>22</v>
      </c>
      <c r="G38" s="228">
        <v>73</v>
      </c>
      <c r="H38" s="228">
        <v>14</v>
      </c>
      <c r="I38" s="228">
        <v>0</v>
      </c>
      <c r="J38" s="228">
        <v>0</v>
      </c>
      <c r="K38" s="228">
        <v>0</v>
      </c>
      <c r="L38" s="228">
        <v>0</v>
      </c>
      <c r="M38" s="228">
        <v>0</v>
      </c>
    </row>
    <row r="39" spans="1:13" ht="20" customHeight="1">
      <c r="A39" s="213">
        <v>35</v>
      </c>
      <c r="C39" s="227">
        <f t="shared" si="0"/>
        <v>44047</v>
      </c>
      <c r="D39" s="228">
        <v>638.00000000002206</v>
      </c>
      <c r="E39" s="228">
        <v>3787.9999999998099</v>
      </c>
      <c r="F39" s="228">
        <v>39</v>
      </c>
      <c r="G39" s="228">
        <v>34</v>
      </c>
      <c r="H39" s="228">
        <v>14</v>
      </c>
      <c r="I39" s="228">
        <v>0</v>
      </c>
      <c r="J39" s="228">
        <v>0</v>
      </c>
      <c r="K39" s="228">
        <v>0</v>
      </c>
      <c r="L39" s="228">
        <v>0</v>
      </c>
      <c r="M39" s="228">
        <v>0</v>
      </c>
    </row>
    <row r="40" spans="1:13" ht="20" customHeight="1">
      <c r="A40" s="213">
        <v>36</v>
      </c>
      <c r="C40" s="227">
        <f t="shared" si="0"/>
        <v>44048</v>
      </c>
      <c r="D40" s="228">
        <v>753.999999999951</v>
      </c>
      <c r="E40" s="228">
        <v>5959.0000000001801</v>
      </c>
      <c r="F40" s="228">
        <v>76</v>
      </c>
      <c r="G40" s="228">
        <v>52</v>
      </c>
      <c r="H40" s="228">
        <v>3</v>
      </c>
      <c r="I40" s="228">
        <v>0</v>
      </c>
      <c r="J40" s="228">
        <v>0</v>
      </c>
      <c r="K40" s="228">
        <v>0</v>
      </c>
      <c r="L40" s="228">
        <v>0</v>
      </c>
      <c r="M40" s="228">
        <v>0</v>
      </c>
    </row>
    <row r="41" spans="1:13" ht="20" customHeight="1">
      <c r="A41" s="213">
        <v>37</v>
      </c>
      <c r="C41" s="227">
        <f t="shared" si="0"/>
        <v>44049</v>
      </c>
      <c r="D41" s="228">
        <v>451.99999999995998</v>
      </c>
      <c r="E41" s="228">
        <v>3842.9999999996899</v>
      </c>
      <c r="F41" s="228">
        <v>115</v>
      </c>
      <c r="G41" s="228">
        <v>11</v>
      </c>
      <c r="H41" s="228">
        <v>69</v>
      </c>
      <c r="I41" s="228">
        <v>0</v>
      </c>
      <c r="J41" s="228">
        <v>0</v>
      </c>
      <c r="K41" s="228">
        <v>0</v>
      </c>
      <c r="L41" s="228">
        <v>0</v>
      </c>
      <c r="M41" s="228">
        <v>0</v>
      </c>
    </row>
    <row r="42" spans="1:13" ht="20" customHeight="1">
      <c r="A42" s="213">
        <v>38</v>
      </c>
      <c r="C42" s="227">
        <f t="shared" si="0"/>
        <v>44050</v>
      </c>
      <c r="D42" s="228">
        <v>712.00000000007503</v>
      </c>
      <c r="E42" s="228">
        <v>3670.00000000002</v>
      </c>
      <c r="F42" s="228">
        <v>63</v>
      </c>
      <c r="G42" s="228">
        <v>20</v>
      </c>
      <c r="H42" s="228">
        <v>12</v>
      </c>
      <c r="I42" s="228">
        <v>0</v>
      </c>
      <c r="J42" s="228">
        <v>0</v>
      </c>
      <c r="K42" s="228">
        <v>0</v>
      </c>
      <c r="L42" s="228">
        <v>0</v>
      </c>
      <c r="M42" s="228">
        <v>0</v>
      </c>
    </row>
    <row r="43" spans="1:13" ht="20" customHeight="1">
      <c r="A43" s="213">
        <v>39</v>
      </c>
      <c r="C43" s="227">
        <f t="shared" si="0"/>
        <v>44051</v>
      </c>
      <c r="D43" s="228">
        <v>698.999999999956</v>
      </c>
      <c r="E43" s="228">
        <v>5525.0000000003702</v>
      </c>
      <c r="F43" s="228">
        <v>25</v>
      </c>
      <c r="G43" s="228">
        <v>28</v>
      </c>
      <c r="H43" s="228">
        <v>42</v>
      </c>
      <c r="I43" s="228">
        <v>0</v>
      </c>
      <c r="J43" s="228">
        <v>0</v>
      </c>
      <c r="K43" s="228">
        <v>0</v>
      </c>
      <c r="L43" s="228">
        <v>0</v>
      </c>
      <c r="M43" s="228">
        <v>0</v>
      </c>
    </row>
    <row r="44" spans="1:13" ht="20" customHeight="1">
      <c r="A44" s="213">
        <v>40</v>
      </c>
      <c r="C44" s="227">
        <f t="shared" si="0"/>
        <v>44052</v>
      </c>
      <c r="D44" s="228">
        <v>815.000000000049</v>
      </c>
      <c r="E44" s="228">
        <v>4398.00000000008</v>
      </c>
      <c r="F44" s="228">
        <v>37</v>
      </c>
      <c r="G44" s="228">
        <v>40</v>
      </c>
      <c r="H44" s="228">
        <v>10</v>
      </c>
      <c r="I44" s="228">
        <v>0</v>
      </c>
      <c r="J44" s="228">
        <v>0</v>
      </c>
      <c r="K44" s="228">
        <v>0</v>
      </c>
      <c r="L44" s="228">
        <v>0</v>
      </c>
      <c r="M44" s="228">
        <v>0</v>
      </c>
    </row>
    <row r="45" spans="1:13" ht="20" customHeight="1">
      <c r="A45" s="213">
        <v>41</v>
      </c>
      <c r="C45" s="227">
        <f t="shared" si="0"/>
        <v>44053</v>
      </c>
      <c r="D45" s="228">
        <v>1515.99999999999</v>
      </c>
      <c r="E45" s="228">
        <v>8732.9999999995307</v>
      </c>
      <c r="F45" s="228">
        <v>42</v>
      </c>
      <c r="G45" s="228">
        <v>16</v>
      </c>
      <c r="H45" s="228">
        <v>18</v>
      </c>
      <c r="I45" s="228">
        <v>0</v>
      </c>
      <c r="J45" s="228">
        <v>0</v>
      </c>
      <c r="K45" s="228">
        <v>0</v>
      </c>
      <c r="L45" s="228">
        <v>0</v>
      </c>
      <c r="M45" s="228">
        <v>0</v>
      </c>
    </row>
    <row r="46" spans="1:13" ht="20" customHeight="1">
      <c r="A46" s="213">
        <v>42</v>
      </c>
      <c r="C46" s="227">
        <f t="shared" si="0"/>
        <v>44054</v>
      </c>
      <c r="D46" s="228">
        <v>514.99999999989802</v>
      </c>
      <c r="E46" s="228">
        <v>5269.0000000001501</v>
      </c>
      <c r="F46" s="228">
        <v>143</v>
      </c>
      <c r="G46" s="228">
        <v>30</v>
      </c>
      <c r="H46" s="228">
        <v>41</v>
      </c>
      <c r="I46" s="228">
        <v>0</v>
      </c>
      <c r="J46" s="228">
        <v>0</v>
      </c>
      <c r="K46" s="228">
        <v>0</v>
      </c>
      <c r="L46" s="228">
        <v>0</v>
      </c>
      <c r="M46" s="228">
        <v>0</v>
      </c>
    </row>
    <row r="47" spans="1:13" ht="20" customHeight="1">
      <c r="A47" s="213">
        <v>43</v>
      </c>
      <c r="C47" s="227">
        <f t="shared" si="0"/>
        <v>44055</v>
      </c>
      <c r="D47" s="228">
        <v>598.00000000015598</v>
      </c>
      <c r="E47" s="228">
        <v>5332.0000000001901</v>
      </c>
      <c r="F47" s="228">
        <v>98</v>
      </c>
      <c r="G47" s="228">
        <v>46</v>
      </c>
      <c r="H47" s="228">
        <v>38</v>
      </c>
      <c r="I47" s="228">
        <v>0</v>
      </c>
      <c r="J47" s="228">
        <v>0</v>
      </c>
      <c r="K47" s="228">
        <v>0</v>
      </c>
      <c r="L47" s="228">
        <v>0</v>
      </c>
      <c r="M47" s="228">
        <v>0</v>
      </c>
    </row>
    <row r="48" spans="1:13" ht="20" customHeight="1">
      <c r="A48" s="213">
        <v>44</v>
      </c>
      <c r="C48" s="227">
        <f t="shared" si="0"/>
        <v>44056</v>
      </c>
      <c r="D48" s="228">
        <v>348.99999999999602</v>
      </c>
      <c r="E48" s="228">
        <v>4363.9999999997199</v>
      </c>
      <c r="F48" s="228">
        <v>133</v>
      </c>
      <c r="G48" s="228">
        <v>26</v>
      </c>
      <c r="H48" s="228">
        <v>42</v>
      </c>
      <c r="I48" s="228">
        <v>0</v>
      </c>
      <c r="J48" s="228">
        <v>0</v>
      </c>
      <c r="K48" s="228">
        <v>0</v>
      </c>
      <c r="L48" s="228">
        <v>0</v>
      </c>
      <c r="M48" s="228">
        <v>0</v>
      </c>
    </row>
    <row r="49" spans="1:13" ht="20" customHeight="1">
      <c r="A49" s="213">
        <v>45</v>
      </c>
      <c r="C49" s="227">
        <f t="shared" si="0"/>
        <v>44057</v>
      </c>
      <c r="D49" s="228">
        <v>513.99999999997499</v>
      </c>
      <c r="E49" s="228">
        <v>5274.9999999998299</v>
      </c>
      <c r="F49" s="228">
        <v>167</v>
      </c>
      <c r="G49" s="228">
        <v>28</v>
      </c>
      <c r="H49" s="228">
        <v>11</v>
      </c>
      <c r="I49" s="228">
        <v>0</v>
      </c>
      <c r="J49" s="228">
        <v>0</v>
      </c>
      <c r="K49" s="228">
        <v>0</v>
      </c>
      <c r="L49" s="228">
        <v>0</v>
      </c>
      <c r="M49" s="228">
        <v>0</v>
      </c>
    </row>
    <row r="50" spans="1:13" ht="20" customHeight="1">
      <c r="A50" s="213">
        <v>46</v>
      </c>
      <c r="C50" s="227">
        <f t="shared" si="0"/>
        <v>44058</v>
      </c>
      <c r="D50" s="228">
        <v>642.99999999988404</v>
      </c>
      <c r="E50" s="228">
        <v>4637.99999999993</v>
      </c>
      <c r="F50" s="228">
        <v>137</v>
      </c>
      <c r="G50" s="228">
        <v>44</v>
      </c>
      <c r="H50" s="228">
        <v>19</v>
      </c>
      <c r="I50" s="228">
        <v>0</v>
      </c>
      <c r="J50" s="228">
        <v>0</v>
      </c>
      <c r="K50" s="228">
        <v>0</v>
      </c>
      <c r="L50" s="228">
        <v>0</v>
      </c>
      <c r="M50" s="228">
        <v>0</v>
      </c>
    </row>
    <row r="51" spans="1:13" ht="20" customHeight="1">
      <c r="A51" s="213">
        <v>47</v>
      </c>
      <c r="C51" s="227">
        <f t="shared" si="0"/>
        <v>44059</v>
      </c>
      <c r="D51" s="228">
        <v>750.00000000000398</v>
      </c>
      <c r="E51" s="228">
        <v>4662.00000000001</v>
      </c>
      <c r="F51" s="228">
        <v>47</v>
      </c>
      <c r="G51" s="228">
        <v>48</v>
      </c>
      <c r="H51" s="228">
        <v>17</v>
      </c>
      <c r="I51" s="228">
        <v>0</v>
      </c>
      <c r="J51" s="228">
        <v>0</v>
      </c>
      <c r="K51" s="228">
        <v>0</v>
      </c>
      <c r="L51" s="228">
        <v>0</v>
      </c>
      <c r="M51" s="228">
        <v>0</v>
      </c>
    </row>
    <row r="52" spans="1:13" ht="20" customHeight="1">
      <c r="A52" s="213">
        <v>48</v>
      </c>
      <c r="C52" s="227">
        <f t="shared" si="0"/>
        <v>44060</v>
      </c>
      <c r="D52" s="228">
        <v>181</v>
      </c>
      <c r="E52" s="228">
        <v>5623.99999999996</v>
      </c>
      <c r="F52" s="228">
        <v>56</v>
      </c>
      <c r="G52" s="228">
        <v>42</v>
      </c>
      <c r="H52" s="228">
        <v>23</v>
      </c>
      <c r="I52" s="228">
        <v>0</v>
      </c>
      <c r="J52" s="228">
        <v>0</v>
      </c>
      <c r="K52" s="228">
        <v>0</v>
      </c>
      <c r="L52" s="228">
        <v>0</v>
      </c>
      <c r="M52" s="228">
        <v>0</v>
      </c>
    </row>
    <row r="53" spans="1:13" ht="20" customHeight="1">
      <c r="A53" s="213">
        <v>49</v>
      </c>
      <c r="C53" s="227">
        <f t="shared" si="0"/>
        <v>44061</v>
      </c>
      <c r="D53" s="228">
        <v>663.00000000005798</v>
      </c>
      <c r="E53" s="228">
        <v>5545.0000000003802</v>
      </c>
      <c r="F53" s="228">
        <v>85</v>
      </c>
      <c r="G53" s="228">
        <v>47</v>
      </c>
      <c r="H53" s="228">
        <v>17</v>
      </c>
      <c r="I53" s="228">
        <v>0</v>
      </c>
      <c r="J53" s="228">
        <v>0</v>
      </c>
      <c r="K53" s="228">
        <v>0</v>
      </c>
      <c r="L53" s="228">
        <v>0</v>
      </c>
      <c r="M53" s="228">
        <v>0</v>
      </c>
    </row>
    <row r="54" spans="1:13" ht="20" customHeight="1">
      <c r="A54" s="213">
        <v>50</v>
      </c>
      <c r="C54" s="227">
        <f t="shared" si="0"/>
        <v>44062</v>
      </c>
      <c r="D54" s="228">
        <v>521.00000000000705</v>
      </c>
      <c r="E54" s="228">
        <v>5857.9999999995798</v>
      </c>
      <c r="F54" s="228">
        <v>75</v>
      </c>
      <c r="G54" s="228">
        <v>43</v>
      </c>
      <c r="H54" s="228">
        <v>48</v>
      </c>
      <c r="I54" s="228">
        <v>0</v>
      </c>
      <c r="J54" s="228">
        <v>0</v>
      </c>
      <c r="K54" s="228">
        <v>0</v>
      </c>
      <c r="L54" s="228">
        <v>0</v>
      </c>
      <c r="M54" s="228">
        <v>0</v>
      </c>
    </row>
    <row r="55" spans="1:13" ht="20" customHeight="1">
      <c r="A55" s="213">
        <v>51</v>
      </c>
      <c r="C55" s="227">
        <f t="shared" si="0"/>
        <v>44063</v>
      </c>
      <c r="D55" s="228">
        <v>657.00000000006503</v>
      </c>
      <c r="E55" s="228">
        <v>4684.0000000009304</v>
      </c>
      <c r="F55" s="228">
        <v>62</v>
      </c>
      <c r="G55" s="228">
        <v>48</v>
      </c>
      <c r="H55" s="228">
        <v>14</v>
      </c>
      <c r="I55" s="228">
        <v>0</v>
      </c>
      <c r="J55" s="228">
        <v>0</v>
      </c>
      <c r="K55" s="228">
        <v>0</v>
      </c>
      <c r="L55" s="228">
        <v>0</v>
      </c>
      <c r="M55" s="228">
        <v>0</v>
      </c>
    </row>
    <row r="56" spans="1:13" ht="20" customHeight="1">
      <c r="A56" s="213">
        <v>52</v>
      </c>
      <c r="C56" s="227">
        <f t="shared" si="0"/>
        <v>44064</v>
      </c>
      <c r="D56" s="228">
        <v>515.99999999991303</v>
      </c>
      <c r="E56" s="228">
        <v>4315.9999999996098</v>
      </c>
      <c r="F56" s="228">
        <v>51</v>
      </c>
      <c r="G56" s="228">
        <v>62</v>
      </c>
      <c r="H56" s="228">
        <v>22</v>
      </c>
      <c r="I56" s="228">
        <v>0</v>
      </c>
      <c r="J56" s="228">
        <v>0</v>
      </c>
      <c r="K56" s="228">
        <v>0</v>
      </c>
      <c r="L56" s="228">
        <v>0</v>
      </c>
      <c r="M56" s="228">
        <v>0</v>
      </c>
    </row>
    <row r="57" spans="1:13" ht="20" customHeight="1">
      <c r="A57" s="213">
        <v>53</v>
      </c>
      <c r="C57" s="227">
        <f t="shared" si="0"/>
        <v>44065</v>
      </c>
      <c r="D57" s="228">
        <v>603.00000000006196</v>
      </c>
      <c r="E57" s="228">
        <v>4465.9999999997799</v>
      </c>
      <c r="F57" s="228">
        <v>38</v>
      </c>
      <c r="G57" s="228">
        <v>72</v>
      </c>
      <c r="H57" s="228">
        <v>22</v>
      </c>
      <c r="I57" s="228">
        <v>0</v>
      </c>
      <c r="J57" s="228">
        <v>0</v>
      </c>
      <c r="K57" s="228">
        <v>0</v>
      </c>
      <c r="L57" s="228">
        <v>0</v>
      </c>
      <c r="M57" s="228">
        <v>0</v>
      </c>
    </row>
    <row r="58" spans="1:13" ht="20" customHeight="1">
      <c r="A58" s="213">
        <v>54</v>
      </c>
      <c r="C58" s="227">
        <f t="shared" si="0"/>
        <v>44066</v>
      </c>
      <c r="D58" s="228">
        <v>370.99999999995998</v>
      </c>
      <c r="E58" s="228">
        <v>4608.0000000004402</v>
      </c>
      <c r="F58" s="228">
        <v>42</v>
      </c>
      <c r="G58" s="228">
        <v>50</v>
      </c>
      <c r="H58" s="228">
        <v>19</v>
      </c>
      <c r="I58" s="228">
        <v>0</v>
      </c>
      <c r="J58" s="228">
        <v>0</v>
      </c>
      <c r="K58" s="228">
        <v>0</v>
      </c>
      <c r="L58" s="228">
        <v>0</v>
      </c>
      <c r="M58" s="228">
        <v>0</v>
      </c>
    </row>
    <row r="59" spans="1:13" ht="20" customHeight="1">
      <c r="A59" s="213">
        <v>55</v>
      </c>
      <c r="C59" s="227">
        <f t="shared" si="0"/>
        <v>44067</v>
      </c>
      <c r="D59" s="228">
        <v>444.00000000006497</v>
      </c>
      <c r="E59" s="228">
        <v>5393.9999999991296</v>
      </c>
      <c r="F59" s="228">
        <v>46</v>
      </c>
      <c r="G59" s="228">
        <v>73</v>
      </c>
      <c r="H59" s="228">
        <v>25</v>
      </c>
      <c r="I59" s="228">
        <v>0</v>
      </c>
      <c r="J59" s="228">
        <v>0</v>
      </c>
      <c r="K59" s="228">
        <v>0</v>
      </c>
      <c r="L59" s="228">
        <v>0</v>
      </c>
      <c r="M59" s="228">
        <v>0</v>
      </c>
    </row>
    <row r="60" spans="1:13" ht="20" customHeight="1">
      <c r="A60" s="213">
        <v>56</v>
      </c>
      <c r="C60" s="227">
        <f t="shared" si="0"/>
        <v>44068</v>
      </c>
      <c r="D60" s="228">
        <v>594.99999999998499</v>
      </c>
      <c r="E60" s="228">
        <v>4929.0000000003201</v>
      </c>
      <c r="F60" s="228">
        <v>58</v>
      </c>
      <c r="G60" s="228">
        <v>81</v>
      </c>
      <c r="H60" s="228">
        <v>9</v>
      </c>
      <c r="I60" s="228">
        <v>0</v>
      </c>
      <c r="J60" s="228">
        <v>0</v>
      </c>
      <c r="K60" s="228">
        <v>0</v>
      </c>
      <c r="L60" s="228">
        <v>0</v>
      </c>
      <c r="M60" s="228">
        <v>0</v>
      </c>
    </row>
    <row r="61" spans="1:13" ht="20" customHeight="1">
      <c r="A61" s="213">
        <v>57</v>
      </c>
      <c r="C61" s="227">
        <f t="shared" si="0"/>
        <v>44069</v>
      </c>
      <c r="D61" s="228">
        <v>472.00000000001802</v>
      </c>
      <c r="E61" s="228">
        <v>4468.0000000007003</v>
      </c>
      <c r="F61" s="228">
        <v>7</v>
      </c>
      <c r="G61" s="228">
        <v>69</v>
      </c>
      <c r="H61" s="228">
        <v>17</v>
      </c>
      <c r="I61" s="228">
        <v>0</v>
      </c>
      <c r="J61" s="228">
        <v>0</v>
      </c>
      <c r="K61" s="228">
        <v>0</v>
      </c>
      <c r="L61" s="228">
        <v>0</v>
      </c>
      <c r="M61" s="228">
        <v>0</v>
      </c>
    </row>
    <row r="62" spans="1:13" ht="20" customHeight="1">
      <c r="A62" s="213">
        <v>58</v>
      </c>
      <c r="C62" s="227">
        <f t="shared" si="0"/>
        <v>44070</v>
      </c>
      <c r="D62" s="228">
        <v>163.00000000007299</v>
      </c>
      <c r="E62" s="228">
        <v>4311.00000000009</v>
      </c>
      <c r="F62" s="228">
        <v>35</v>
      </c>
      <c r="G62" s="228">
        <v>62</v>
      </c>
      <c r="H62" s="228">
        <v>13</v>
      </c>
      <c r="I62" s="228">
        <v>0</v>
      </c>
      <c r="J62" s="228">
        <v>0</v>
      </c>
      <c r="K62" s="228">
        <v>0</v>
      </c>
      <c r="L62" s="228">
        <v>0</v>
      </c>
      <c r="M62" s="228">
        <v>0</v>
      </c>
    </row>
    <row r="63" spans="1:13" ht="20" customHeight="1">
      <c r="A63" s="213">
        <v>59</v>
      </c>
      <c r="C63" s="227">
        <f t="shared" si="0"/>
        <v>44071</v>
      </c>
      <c r="D63" s="228">
        <v>294.99999999992701</v>
      </c>
      <c r="E63" s="228">
        <v>4001.99999999901</v>
      </c>
      <c r="F63" s="228">
        <v>35</v>
      </c>
      <c r="G63" s="228">
        <v>59</v>
      </c>
      <c r="H63" s="228">
        <v>13</v>
      </c>
      <c r="I63" s="228">
        <v>0</v>
      </c>
      <c r="J63" s="228">
        <v>0</v>
      </c>
      <c r="K63" s="228">
        <v>0</v>
      </c>
      <c r="L63" s="228">
        <v>0</v>
      </c>
      <c r="M63" s="228">
        <v>0</v>
      </c>
    </row>
    <row r="64" spans="1:13" ht="20" customHeight="1">
      <c r="A64" s="213">
        <v>60</v>
      </c>
      <c r="C64" s="227">
        <f t="shared" si="0"/>
        <v>44072</v>
      </c>
      <c r="D64" s="228">
        <v>182.999999999913</v>
      </c>
      <c r="E64" s="228">
        <v>4091.0000000001501</v>
      </c>
      <c r="F64" s="228">
        <v>63</v>
      </c>
      <c r="G64" s="228">
        <v>65</v>
      </c>
      <c r="H64" s="228">
        <v>21</v>
      </c>
      <c r="I64" s="228">
        <v>0</v>
      </c>
      <c r="J64" s="228">
        <v>0</v>
      </c>
      <c r="K64" s="228">
        <v>0</v>
      </c>
      <c r="L64" s="228">
        <v>0</v>
      </c>
      <c r="M64" s="228">
        <v>0</v>
      </c>
    </row>
    <row r="65" spans="1:13" ht="20" customHeight="1">
      <c r="A65" s="213">
        <v>61</v>
      </c>
      <c r="C65" s="227">
        <f t="shared" si="0"/>
        <v>44073</v>
      </c>
      <c r="D65" s="228">
        <v>540.00000000001796</v>
      </c>
      <c r="E65" s="228">
        <v>6040.0000000007303</v>
      </c>
      <c r="F65" s="228">
        <v>37</v>
      </c>
      <c r="G65" s="228">
        <v>134</v>
      </c>
      <c r="H65" s="228">
        <v>17</v>
      </c>
      <c r="I65" s="228">
        <v>0</v>
      </c>
      <c r="J65" s="228">
        <v>0</v>
      </c>
      <c r="K65" s="228">
        <v>0</v>
      </c>
      <c r="L65" s="228">
        <v>0</v>
      </c>
      <c r="M65" s="228">
        <v>0</v>
      </c>
    </row>
    <row r="66" spans="1:13" ht="20" customHeight="1">
      <c r="A66" s="213">
        <v>62</v>
      </c>
      <c r="C66" s="227">
        <f t="shared" si="0"/>
        <v>44074</v>
      </c>
      <c r="D66" s="228">
        <v>306.00000000009499</v>
      </c>
      <c r="E66" s="228">
        <v>6203.9999999990396</v>
      </c>
      <c r="F66" s="228">
        <v>47</v>
      </c>
      <c r="G66" s="228">
        <v>82</v>
      </c>
      <c r="H66" s="228">
        <v>10</v>
      </c>
      <c r="I66" s="228">
        <v>0</v>
      </c>
      <c r="J66" s="228">
        <v>0</v>
      </c>
      <c r="K66" s="228">
        <v>0</v>
      </c>
      <c r="L66" s="228">
        <v>0</v>
      </c>
      <c r="M66" s="228">
        <v>0</v>
      </c>
    </row>
    <row r="67" spans="1:13" ht="20" customHeight="1">
      <c r="A67" s="213">
        <v>63</v>
      </c>
      <c r="C67" s="227">
        <f t="shared" si="0"/>
        <v>44075</v>
      </c>
      <c r="D67" s="228">
        <v>0</v>
      </c>
      <c r="E67" s="228">
        <v>4815.0000000001501</v>
      </c>
      <c r="F67" s="228">
        <v>32</v>
      </c>
      <c r="G67" s="228">
        <v>125</v>
      </c>
      <c r="H67" s="228">
        <v>13</v>
      </c>
      <c r="I67" s="228">
        <v>0</v>
      </c>
      <c r="J67" s="228">
        <v>0</v>
      </c>
      <c r="K67" s="228">
        <v>0</v>
      </c>
      <c r="L67" s="228">
        <v>0</v>
      </c>
      <c r="M67" s="228">
        <v>0</v>
      </c>
    </row>
    <row r="68" spans="1:13" ht="20" customHeight="1">
      <c r="A68" s="213">
        <v>64</v>
      </c>
      <c r="C68" s="227">
        <f t="shared" si="0"/>
        <v>44076</v>
      </c>
      <c r="D68" s="228">
        <v>92.000000000058193</v>
      </c>
      <c r="E68" s="228">
        <v>4342.00000000009</v>
      </c>
      <c r="F68" s="228">
        <v>31</v>
      </c>
      <c r="G68" s="228">
        <v>113</v>
      </c>
      <c r="H68" s="228">
        <v>26</v>
      </c>
      <c r="I68" s="228">
        <v>0</v>
      </c>
      <c r="J68" s="228">
        <v>0</v>
      </c>
      <c r="K68" s="228">
        <v>0</v>
      </c>
      <c r="L68" s="228">
        <v>0</v>
      </c>
      <c r="M68" s="228">
        <v>0</v>
      </c>
    </row>
    <row r="69" spans="1:13" ht="20" customHeight="1">
      <c r="A69" s="213">
        <v>65</v>
      </c>
      <c r="C69" s="227">
        <f t="shared" si="0"/>
        <v>44077</v>
      </c>
      <c r="D69" s="228">
        <v>241.99999999989399</v>
      </c>
      <c r="E69" s="228">
        <v>3990.0000000011901</v>
      </c>
      <c r="F69" s="228">
        <v>40</v>
      </c>
      <c r="G69" s="228">
        <v>121</v>
      </c>
      <c r="H69" s="228">
        <v>35</v>
      </c>
      <c r="I69" s="228">
        <v>0</v>
      </c>
      <c r="J69" s="228">
        <v>0</v>
      </c>
      <c r="K69" s="228">
        <v>0</v>
      </c>
      <c r="L69" s="228">
        <v>0</v>
      </c>
      <c r="M69" s="228">
        <v>0</v>
      </c>
    </row>
    <row r="70" spans="1:13" ht="20" customHeight="1">
      <c r="A70" s="213">
        <v>66</v>
      </c>
      <c r="C70" s="227">
        <f t="shared" si="0"/>
        <v>44078</v>
      </c>
      <c r="D70" s="228">
        <v>178.00000000001799</v>
      </c>
      <c r="E70" s="228">
        <v>4410.9999999990996</v>
      </c>
      <c r="F70" s="228">
        <v>18</v>
      </c>
      <c r="G70" s="228">
        <v>112</v>
      </c>
      <c r="H70" s="228">
        <v>13</v>
      </c>
      <c r="I70" s="228">
        <v>0</v>
      </c>
      <c r="J70" s="228">
        <v>0</v>
      </c>
      <c r="K70" s="228">
        <v>0</v>
      </c>
      <c r="L70" s="228">
        <v>0</v>
      </c>
      <c r="M70" s="228">
        <v>0</v>
      </c>
    </row>
    <row r="71" spans="1:13" ht="20" customHeight="1">
      <c r="A71" s="213">
        <v>67</v>
      </c>
      <c r="C71" s="227">
        <f t="shared" ref="C71:C134" si="1">C70+1</f>
        <v>44079</v>
      </c>
      <c r="D71" s="228">
        <v>480</v>
      </c>
      <c r="E71" s="228">
        <v>6115.9999999995898</v>
      </c>
      <c r="F71" s="228">
        <v>26</v>
      </c>
      <c r="G71" s="228">
        <v>163</v>
      </c>
      <c r="H71" s="228">
        <v>28</v>
      </c>
      <c r="I71" s="228">
        <v>0</v>
      </c>
      <c r="J71" s="228">
        <v>0</v>
      </c>
      <c r="K71" s="228">
        <v>0</v>
      </c>
      <c r="L71" s="228">
        <v>0</v>
      </c>
      <c r="M71" s="228">
        <v>0</v>
      </c>
    </row>
    <row r="72" spans="1:13" ht="20" customHeight="1">
      <c r="A72" s="213">
        <v>68</v>
      </c>
      <c r="C72" s="227">
        <f t="shared" si="1"/>
        <v>44080</v>
      </c>
      <c r="D72" s="228">
        <v>533</v>
      </c>
      <c r="E72" s="228">
        <v>5618.0000000004102</v>
      </c>
      <c r="F72" s="228">
        <v>65</v>
      </c>
      <c r="G72" s="228">
        <v>102</v>
      </c>
      <c r="H72" s="228">
        <v>24</v>
      </c>
      <c r="I72" s="228">
        <v>0</v>
      </c>
      <c r="J72" s="228">
        <v>0</v>
      </c>
      <c r="K72" s="228">
        <v>0</v>
      </c>
      <c r="L72" s="228">
        <v>0</v>
      </c>
      <c r="M72" s="228">
        <v>0</v>
      </c>
    </row>
    <row r="73" spans="1:13" ht="20" customHeight="1">
      <c r="A73" s="213">
        <v>69</v>
      </c>
      <c r="C73" s="227">
        <f t="shared" si="1"/>
        <v>44081</v>
      </c>
      <c r="D73" s="228">
        <v>533</v>
      </c>
      <c r="E73" s="228">
        <v>4652.0000000005502</v>
      </c>
      <c r="F73" s="228">
        <v>27</v>
      </c>
      <c r="G73" s="228">
        <v>145</v>
      </c>
      <c r="H73" s="228">
        <v>11</v>
      </c>
      <c r="I73" s="228">
        <v>0</v>
      </c>
      <c r="J73" s="228">
        <v>0</v>
      </c>
      <c r="K73" s="228">
        <v>0</v>
      </c>
      <c r="L73" s="228">
        <v>0</v>
      </c>
      <c r="M73" s="228">
        <v>0</v>
      </c>
    </row>
    <row r="74" spans="1:13" ht="20" customHeight="1">
      <c r="A74" s="213">
        <v>70</v>
      </c>
      <c r="C74" s="227">
        <f t="shared" si="1"/>
        <v>44082</v>
      </c>
      <c r="D74" s="228">
        <v>138</v>
      </c>
      <c r="E74" s="228">
        <v>3896.0000000004102</v>
      </c>
      <c r="F74" s="228">
        <v>24</v>
      </c>
      <c r="G74" s="228">
        <v>146</v>
      </c>
      <c r="H74" s="228">
        <v>25</v>
      </c>
      <c r="I74" s="228">
        <v>0</v>
      </c>
      <c r="J74" s="228">
        <v>0</v>
      </c>
      <c r="K74" s="228">
        <v>0</v>
      </c>
      <c r="L74" s="228">
        <v>0</v>
      </c>
      <c r="M74" s="228">
        <v>0</v>
      </c>
    </row>
    <row r="75" spans="1:13" ht="20" customHeight="1">
      <c r="A75" s="213">
        <v>71</v>
      </c>
      <c r="C75" s="227">
        <f t="shared" si="1"/>
        <v>44083</v>
      </c>
      <c r="D75" s="228">
        <v>174.99999999997499</v>
      </c>
      <c r="E75" s="228">
        <v>3923.9999999986899</v>
      </c>
      <c r="F75" s="228">
        <v>69</v>
      </c>
      <c r="G75" s="228">
        <v>138</v>
      </c>
      <c r="H75" s="228">
        <v>71</v>
      </c>
      <c r="I75" s="228">
        <v>0</v>
      </c>
      <c r="J75" s="228">
        <v>0</v>
      </c>
      <c r="K75" s="228">
        <v>0</v>
      </c>
      <c r="L75" s="228">
        <v>0</v>
      </c>
      <c r="M75" s="228">
        <v>0</v>
      </c>
    </row>
    <row r="76" spans="1:13" ht="20" customHeight="1">
      <c r="A76" s="213">
        <v>72</v>
      </c>
      <c r="C76" s="227">
        <f t="shared" si="1"/>
        <v>44084</v>
      </c>
      <c r="D76" s="228">
        <v>98.000000000083702</v>
      </c>
      <c r="E76" s="228">
        <v>3883.0000000006098</v>
      </c>
      <c r="F76" s="228">
        <v>68</v>
      </c>
      <c r="G76" s="228">
        <v>79</v>
      </c>
      <c r="H76" s="228">
        <v>14</v>
      </c>
      <c r="I76" s="228">
        <v>0</v>
      </c>
      <c r="J76" s="228">
        <v>0</v>
      </c>
      <c r="K76" s="228">
        <v>0</v>
      </c>
      <c r="L76" s="228">
        <v>0</v>
      </c>
      <c r="M76" s="228">
        <v>0</v>
      </c>
    </row>
    <row r="77" spans="1:13" ht="20" customHeight="1">
      <c r="A77" s="213">
        <v>73</v>
      </c>
      <c r="C77" s="227">
        <f t="shared" si="1"/>
        <v>44085</v>
      </c>
      <c r="D77" s="228">
        <v>233.99999999991999</v>
      </c>
      <c r="E77" s="228">
        <v>3409.0000000003201</v>
      </c>
      <c r="F77" s="228">
        <v>33</v>
      </c>
      <c r="G77" s="228">
        <v>146</v>
      </c>
      <c r="H77" s="228">
        <v>21</v>
      </c>
      <c r="I77" s="228">
        <v>0</v>
      </c>
      <c r="J77" s="228">
        <v>0</v>
      </c>
      <c r="K77" s="228">
        <v>0</v>
      </c>
      <c r="L77" s="228">
        <v>0</v>
      </c>
      <c r="M77" s="228">
        <v>0</v>
      </c>
    </row>
    <row r="78" spans="1:13" ht="20" customHeight="1">
      <c r="A78" s="213">
        <v>74</v>
      </c>
      <c r="C78" s="227">
        <f t="shared" si="1"/>
        <v>44086</v>
      </c>
      <c r="D78" s="228">
        <v>218.99999999995299</v>
      </c>
      <c r="E78" s="228">
        <v>3243.9999999987199</v>
      </c>
      <c r="F78" s="228">
        <v>93</v>
      </c>
      <c r="G78" s="228">
        <v>180</v>
      </c>
      <c r="H78" s="228">
        <v>7</v>
      </c>
      <c r="I78" s="228">
        <v>0</v>
      </c>
      <c r="J78" s="228">
        <v>0</v>
      </c>
      <c r="K78" s="228">
        <v>0</v>
      </c>
      <c r="L78" s="228">
        <v>0</v>
      </c>
      <c r="M78" s="228">
        <v>0</v>
      </c>
    </row>
    <row r="79" spans="1:13" ht="20" customHeight="1">
      <c r="A79" s="213">
        <v>75</v>
      </c>
      <c r="C79" s="227">
        <f t="shared" si="1"/>
        <v>44087</v>
      </c>
      <c r="D79" s="228">
        <v>187.000000000131</v>
      </c>
      <c r="E79" s="228">
        <v>3455.0000000015998</v>
      </c>
      <c r="F79" s="228">
        <v>33</v>
      </c>
      <c r="G79" s="228">
        <v>142</v>
      </c>
      <c r="H79" s="228">
        <v>38</v>
      </c>
      <c r="I79" s="228">
        <v>0</v>
      </c>
      <c r="J79" s="228">
        <v>0</v>
      </c>
      <c r="K79" s="228">
        <v>0</v>
      </c>
      <c r="L79" s="228">
        <v>0</v>
      </c>
      <c r="M79" s="228">
        <v>0</v>
      </c>
    </row>
    <row r="80" spans="1:13" ht="20" customHeight="1">
      <c r="A80" s="213">
        <v>76</v>
      </c>
      <c r="C80" s="227">
        <f t="shared" si="1"/>
        <v>44088</v>
      </c>
      <c r="D80" s="228">
        <v>263.99999999991599</v>
      </c>
      <c r="E80" s="228">
        <v>3563.9999999991001</v>
      </c>
      <c r="F80" s="228">
        <v>41</v>
      </c>
      <c r="G80" s="228">
        <v>184</v>
      </c>
      <c r="H80" s="228">
        <v>29</v>
      </c>
      <c r="I80" s="228">
        <v>0</v>
      </c>
      <c r="J80" s="228">
        <v>0</v>
      </c>
      <c r="K80" s="228">
        <v>0</v>
      </c>
      <c r="L80" s="228">
        <v>0</v>
      </c>
      <c r="M80" s="228">
        <v>0</v>
      </c>
    </row>
    <row r="81" spans="1:13" ht="20" customHeight="1">
      <c r="A81" s="213">
        <v>77</v>
      </c>
      <c r="C81" s="227">
        <f t="shared" si="1"/>
        <v>44089</v>
      </c>
      <c r="D81" s="228">
        <v>227.000000000076</v>
      </c>
      <c r="E81" s="228">
        <v>3456.9999999998299</v>
      </c>
      <c r="F81" s="228">
        <v>52</v>
      </c>
      <c r="G81" s="228">
        <v>239</v>
      </c>
      <c r="H81" s="228">
        <v>6</v>
      </c>
      <c r="I81" s="228">
        <v>0</v>
      </c>
      <c r="J81" s="228">
        <v>0</v>
      </c>
      <c r="K81" s="228">
        <v>0</v>
      </c>
      <c r="L81" s="228">
        <v>0</v>
      </c>
      <c r="M81" s="228">
        <v>0</v>
      </c>
    </row>
    <row r="82" spans="1:13" ht="20" customHeight="1">
      <c r="A82" s="213">
        <v>78</v>
      </c>
      <c r="C82" s="227">
        <f t="shared" si="1"/>
        <v>44090</v>
      </c>
      <c r="D82" s="228">
        <v>225.999999999804</v>
      </c>
      <c r="E82" s="228">
        <v>3534.0000000003802</v>
      </c>
      <c r="F82" s="228">
        <v>15</v>
      </c>
      <c r="G82" s="228">
        <v>189</v>
      </c>
      <c r="H82" s="228">
        <v>21</v>
      </c>
      <c r="I82" s="228">
        <v>0</v>
      </c>
      <c r="J82" s="228">
        <v>0</v>
      </c>
      <c r="K82" s="228">
        <v>0</v>
      </c>
      <c r="L82" s="228">
        <v>0</v>
      </c>
      <c r="M82" s="228">
        <v>0</v>
      </c>
    </row>
    <row r="83" spans="1:13" ht="20" customHeight="1">
      <c r="A83" s="213">
        <v>79</v>
      </c>
      <c r="C83" s="227">
        <f t="shared" si="1"/>
        <v>44091</v>
      </c>
      <c r="D83" s="228">
        <v>172.99999999994901</v>
      </c>
      <c r="E83" s="228">
        <v>2713.9999999997699</v>
      </c>
      <c r="F83" s="228">
        <v>38</v>
      </c>
      <c r="G83" s="228">
        <v>351</v>
      </c>
      <c r="H83" s="228">
        <v>78</v>
      </c>
      <c r="I83" s="228">
        <v>0</v>
      </c>
      <c r="J83" s="228">
        <v>0</v>
      </c>
      <c r="K83" s="228">
        <v>0</v>
      </c>
      <c r="L83" s="228">
        <v>0</v>
      </c>
      <c r="M83" s="228">
        <v>0</v>
      </c>
    </row>
    <row r="84" spans="1:13" ht="20" customHeight="1">
      <c r="A84" s="213">
        <v>80</v>
      </c>
      <c r="C84" s="227">
        <f t="shared" si="1"/>
        <v>44092</v>
      </c>
      <c r="D84" s="228">
        <v>223.00000000005801</v>
      </c>
      <c r="E84" s="228">
        <v>2429.00000000093</v>
      </c>
      <c r="F84" s="228">
        <v>64</v>
      </c>
      <c r="G84" s="228">
        <v>218</v>
      </c>
      <c r="H84" s="228">
        <v>27</v>
      </c>
      <c r="I84" s="228">
        <v>0</v>
      </c>
      <c r="J84" s="228">
        <v>0</v>
      </c>
      <c r="K84" s="228">
        <v>0</v>
      </c>
      <c r="L84" s="228">
        <v>0</v>
      </c>
      <c r="M84" s="228">
        <v>0</v>
      </c>
    </row>
    <row r="85" spans="1:13" ht="20" customHeight="1">
      <c r="A85" s="213">
        <v>81</v>
      </c>
      <c r="C85" s="227">
        <f t="shared" si="1"/>
        <v>44093</v>
      </c>
      <c r="D85" s="228">
        <v>228.00000000021501</v>
      </c>
      <c r="E85" s="228">
        <v>0</v>
      </c>
      <c r="F85" s="228">
        <v>84</v>
      </c>
      <c r="G85" s="228">
        <v>230</v>
      </c>
      <c r="H85" s="228">
        <v>27</v>
      </c>
      <c r="I85" s="228">
        <v>0</v>
      </c>
      <c r="J85" s="228">
        <v>0</v>
      </c>
      <c r="K85" s="228">
        <v>0</v>
      </c>
      <c r="L85" s="228">
        <v>0</v>
      </c>
      <c r="M85" s="228">
        <v>0</v>
      </c>
    </row>
    <row r="86" spans="1:13" ht="20" customHeight="1">
      <c r="A86" s="213">
        <v>82</v>
      </c>
      <c r="C86" s="227">
        <f t="shared" si="1"/>
        <v>44094</v>
      </c>
      <c r="D86" s="228">
        <v>251.99999999982199</v>
      </c>
      <c r="E86" s="228">
        <v>2626.9999999991901</v>
      </c>
      <c r="F86" s="228">
        <v>25</v>
      </c>
      <c r="G86" s="228">
        <v>335</v>
      </c>
      <c r="H86" s="228">
        <v>43</v>
      </c>
      <c r="I86" s="228">
        <v>0</v>
      </c>
      <c r="J86" s="228">
        <v>0</v>
      </c>
      <c r="K86" s="228">
        <v>0</v>
      </c>
      <c r="L86" s="228">
        <v>0</v>
      </c>
      <c r="M86" s="228">
        <v>0</v>
      </c>
    </row>
    <row r="87" spans="1:13" ht="20" customHeight="1">
      <c r="A87" s="213">
        <v>83</v>
      </c>
      <c r="C87" s="227">
        <f t="shared" si="1"/>
        <v>44095</v>
      </c>
      <c r="D87" s="228">
        <v>287.99999999995299</v>
      </c>
      <c r="E87" s="228">
        <v>3298</v>
      </c>
      <c r="F87" s="228">
        <v>64</v>
      </c>
      <c r="G87" s="228">
        <v>322</v>
      </c>
      <c r="H87" s="228">
        <v>37</v>
      </c>
      <c r="I87" s="228">
        <v>0</v>
      </c>
      <c r="J87" s="228">
        <v>0</v>
      </c>
      <c r="K87" s="228">
        <v>0</v>
      </c>
      <c r="L87" s="228">
        <v>0</v>
      </c>
      <c r="M87" s="228">
        <v>0</v>
      </c>
    </row>
    <row r="88" spans="1:13" ht="20" customHeight="1">
      <c r="A88" s="213">
        <v>84</v>
      </c>
      <c r="C88" s="227">
        <f t="shared" si="1"/>
        <v>44096</v>
      </c>
      <c r="D88" s="228">
        <v>271</v>
      </c>
      <c r="E88" s="228">
        <v>2960.0000000004902</v>
      </c>
      <c r="F88" s="228">
        <v>87</v>
      </c>
      <c r="G88" s="228">
        <v>374</v>
      </c>
      <c r="H88" s="228">
        <v>15</v>
      </c>
      <c r="I88" s="228">
        <v>0</v>
      </c>
      <c r="J88" s="228">
        <v>0</v>
      </c>
      <c r="K88" s="228">
        <v>0</v>
      </c>
      <c r="L88" s="228">
        <v>0</v>
      </c>
      <c r="M88" s="228">
        <v>0</v>
      </c>
    </row>
    <row r="89" spans="1:13" ht="20" customHeight="1">
      <c r="A89" s="213">
        <v>85</v>
      </c>
      <c r="C89" s="227">
        <f t="shared" si="1"/>
        <v>44097</v>
      </c>
      <c r="D89" s="228">
        <v>151.99999999999301</v>
      </c>
      <c r="E89" s="228">
        <v>2411.99999999904</v>
      </c>
      <c r="F89" s="228">
        <v>49</v>
      </c>
      <c r="G89" s="228">
        <v>359</v>
      </c>
      <c r="H89" s="228">
        <v>38</v>
      </c>
      <c r="I89" s="228">
        <v>0</v>
      </c>
      <c r="J89" s="228">
        <v>0</v>
      </c>
      <c r="K89" s="228">
        <v>0</v>
      </c>
      <c r="L89" s="228">
        <v>0</v>
      </c>
      <c r="M89" s="228">
        <v>0</v>
      </c>
    </row>
    <row r="90" spans="1:13" ht="20" customHeight="1">
      <c r="A90" s="213">
        <v>86</v>
      </c>
      <c r="C90" s="227">
        <f t="shared" si="1"/>
        <v>44098</v>
      </c>
      <c r="D90" s="228">
        <v>165.000000000087</v>
      </c>
      <c r="E90" s="228">
        <v>1630.9999999996201</v>
      </c>
      <c r="F90" s="228">
        <v>25</v>
      </c>
      <c r="G90" s="228">
        <v>452</v>
      </c>
      <c r="H90" s="228">
        <v>30</v>
      </c>
      <c r="I90" s="228">
        <v>0</v>
      </c>
      <c r="J90" s="228">
        <v>0</v>
      </c>
      <c r="K90" s="228">
        <v>0</v>
      </c>
      <c r="L90" s="228">
        <v>0</v>
      </c>
      <c r="M90" s="228">
        <v>0</v>
      </c>
    </row>
    <row r="91" spans="1:13" ht="20" customHeight="1">
      <c r="A91" s="213">
        <v>87</v>
      </c>
      <c r="C91" s="227">
        <f t="shared" si="1"/>
        <v>44099</v>
      </c>
      <c r="D91" s="228">
        <v>219.00000000006199</v>
      </c>
      <c r="E91" s="228">
        <v>4052.0000000011601</v>
      </c>
      <c r="F91" s="228">
        <v>101</v>
      </c>
      <c r="G91" s="228">
        <v>289</v>
      </c>
      <c r="H91" s="228">
        <v>35</v>
      </c>
      <c r="I91" s="228">
        <v>0</v>
      </c>
      <c r="J91" s="228">
        <v>0</v>
      </c>
      <c r="K91" s="228">
        <v>0</v>
      </c>
      <c r="L91" s="228">
        <v>0</v>
      </c>
      <c r="M91" s="228">
        <v>0</v>
      </c>
    </row>
    <row r="92" spans="1:13" ht="20" customHeight="1">
      <c r="A92" s="213">
        <v>88</v>
      </c>
      <c r="C92" s="227">
        <f t="shared" si="1"/>
        <v>44100</v>
      </c>
      <c r="D92" s="228">
        <v>284.99999999985101</v>
      </c>
      <c r="E92" s="228">
        <v>2019.9999999987799</v>
      </c>
      <c r="F92" s="228">
        <v>79</v>
      </c>
      <c r="G92" s="228">
        <v>372</v>
      </c>
      <c r="H92" s="228">
        <v>52</v>
      </c>
      <c r="I92" s="228">
        <v>0</v>
      </c>
      <c r="J92" s="228">
        <v>0</v>
      </c>
      <c r="K92" s="228">
        <v>0</v>
      </c>
      <c r="L92" s="228">
        <v>0</v>
      </c>
      <c r="M92" s="228">
        <v>0</v>
      </c>
    </row>
    <row r="93" spans="1:13" ht="20" customHeight="1">
      <c r="A93" s="213">
        <v>89</v>
      </c>
      <c r="C93" s="227">
        <f t="shared" si="1"/>
        <v>44101</v>
      </c>
      <c r="D93" s="228">
        <v>304.000000000044</v>
      </c>
      <c r="E93" s="228">
        <v>1888.9999999992999</v>
      </c>
      <c r="F93" s="228">
        <v>75</v>
      </c>
      <c r="G93" s="228">
        <v>442</v>
      </c>
      <c r="H93" s="228">
        <v>74</v>
      </c>
      <c r="I93" s="228">
        <v>0</v>
      </c>
      <c r="J93" s="228">
        <v>0</v>
      </c>
      <c r="K93" s="228">
        <v>0</v>
      </c>
      <c r="L93" s="228">
        <v>0</v>
      </c>
      <c r="M93" s="228">
        <v>0</v>
      </c>
    </row>
    <row r="94" spans="1:13" ht="20" customHeight="1">
      <c r="A94" s="213">
        <v>90</v>
      </c>
      <c r="C94" s="227">
        <f t="shared" si="1"/>
        <v>44102</v>
      </c>
      <c r="D94" s="228">
        <v>349.99999999991297</v>
      </c>
      <c r="E94" s="228">
        <v>2099.0000000023301</v>
      </c>
      <c r="F94" s="228">
        <v>24</v>
      </c>
      <c r="G94" s="228">
        <v>460</v>
      </c>
      <c r="H94" s="228">
        <v>68</v>
      </c>
      <c r="I94" s="228">
        <v>0</v>
      </c>
      <c r="J94" s="228">
        <v>0</v>
      </c>
      <c r="K94" s="228">
        <v>0</v>
      </c>
      <c r="L94" s="228">
        <v>0</v>
      </c>
      <c r="M94" s="228">
        <v>0</v>
      </c>
    </row>
    <row r="95" spans="1:13" ht="20" customHeight="1">
      <c r="A95" s="213">
        <v>91</v>
      </c>
      <c r="C95" s="227">
        <f t="shared" si="1"/>
        <v>44103</v>
      </c>
      <c r="D95" s="228">
        <v>257.00000000032401</v>
      </c>
      <c r="E95" s="228">
        <v>1611.9999999977299</v>
      </c>
      <c r="F95" s="228">
        <v>78</v>
      </c>
      <c r="G95" s="228">
        <v>251</v>
      </c>
      <c r="H95" s="228">
        <v>60</v>
      </c>
      <c r="I95" s="228">
        <v>0</v>
      </c>
      <c r="J95" s="228">
        <v>0</v>
      </c>
      <c r="K95" s="228">
        <v>0</v>
      </c>
      <c r="L95" s="228">
        <v>0</v>
      </c>
      <c r="M95" s="228">
        <v>0</v>
      </c>
    </row>
    <row r="96" spans="1:13" ht="20" customHeight="1">
      <c r="A96" s="213">
        <v>92</v>
      </c>
      <c r="C96" s="227">
        <f t="shared" si="1"/>
        <v>44104</v>
      </c>
      <c r="D96" s="228">
        <v>296.99999999979599</v>
      </c>
      <c r="E96" s="228">
        <v>1937.0000000017999</v>
      </c>
      <c r="F96" s="228">
        <v>77</v>
      </c>
      <c r="G96" s="228">
        <v>355</v>
      </c>
      <c r="H96" s="228">
        <v>26</v>
      </c>
      <c r="I96" s="228">
        <v>0</v>
      </c>
      <c r="J96" s="228">
        <v>0</v>
      </c>
      <c r="K96" s="228">
        <v>0</v>
      </c>
      <c r="L96" s="228">
        <v>0</v>
      </c>
      <c r="M96" s="228">
        <v>0</v>
      </c>
    </row>
    <row r="97" spans="1:13" ht="20" customHeight="1">
      <c r="A97" s="213">
        <v>93</v>
      </c>
      <c r="C97" s="227">
        <f t="shared" si="1"/>
        <v>44105</v>
      </c>
      <c r="D97" s="228">
        <v>200.000000000124</v>
      </c>
      <c r="E97" s="228">
        <v>1580.0000000002899</v>
      </c>
      <c r="F97" s="228">
        <v>79</v>
      </c>
      <c r="G97" s="228">
        <v>210</v>
      </c>
      <c r="H97" s="228">
        <v>69</v>
      </c>
      <c r="I97" s="228">
        <v>0</v>
      </c>
      <c r="J97" s="228">
        <v>0</v>
      </c>
      <c r="K97" s="228">
        <v>0</v>
      </c>
      <c r="L97" s="228">
        <v>0</v>
      </c>
      <c r="M97" s="228">
        <v>0</v>
      </c>
    </row>
    <row r="98" spans="1:13" ht="20" customHeight="1">
      <c r="A98" s="213">
        <v>94</v>
      </c>
      <c r="C98" s="227">
        <f t="shared" si="1"/>
        <v>44106</v>
      </c>
      <c r="D98" s="228">
        <v>194.99999999988</v>
      </c>
      <c r="E98" s="228">
        <v>1655.9999999976701</v>
      </c>
      <c r="F98" s="228">
        <v>58</v>
      </c>
      <c r="G98" s="228">
        <v>517</v>
      </c>
      <c r="H98" s="228">
        <v>28</v>
      </c>
      <c r="I98" s="228">
        <v>0</v>
      </c>
      <c r="J98" s="228">
        <v>0</v>
      </c>
      <c r="K98" s="228">
        <v>0</v>
      </c>
      <c r="L98" s="228">
        <v>0</v>
      </c>
      <c r="M98" s="228">
        <v>0</v>
      </c>
    </row>
    <row r="99" spans="1:13" ht="20" customHeight="1">
      <c r="A99" s="213">
        <v>95</v>
      </c>
      <c r="C99" s="227">
        <f t="shared" si="1"/>
        <v>44107</v>
      </c>
      <c r="D99" s="228">
        <v>365.99999999989097</v>
      </c>
      <c r="E99" s="228">
        <v>1878.0000000003499</v>
      </c>
      <c r="F99" s="228">
        <v>83</v>
      </c>
      <c r="G99" s="228">
        <v>515</v>
      </c>
      <c r="H99" s="228">
        <v>26</v>
      </c>
      <c r="I99" s="228">
        <v>0</v>
      </c>
      <c r="J99" s="228">
        <v>0</v>
      </c>
      <c r="K99" s="228">
        <v>0</v>
      </c>
      <c r="L99" s="228">
        <v>0</v>
      </c>
      <c r="M99" s="228">
        <v>0</v>
      </c>
    </row>
    <row r="100" spans="1:13" ht="20" customHeight="1">
      <c r="A100" s="213">
        <v>96</v>
      </c>
      <c r="C100" s="227">
        <f t="shared" si="1"/>
        <v>44108</v>
      </c>
      <c r="D100" s="228">
        <v>331.00000000008703</v>
      </c>
      <c r="E100" s="228">
        <v>1808.9999999998799</v>
      </c>
      <c r="F100" s="228">
        <v>96</v>
      </c>
      <c r="G100" s="228">
        <v>697</v>
      </c>
      <c r="H100" s="228">
        <v>28</v>
      </c>
      <c r="I100" s="228">
        <v>0</v>
      </c>
      <c r="J100" s="228">
        <v>0</v>
      </c>
      <c r="K100" s="228">
        <v>0</v>
      </c>
      <c r="L100" s="228">
        <v>0</v>
      </c>
      <c r="M100" s="228">
        <v>0</v>
      </c>
    </row>
    <row r="101" spans="1:13" ht="20" customHeight="1">
      <c r="A101" s="213">
        <v>97</v>
      </c>
      <c r="C101" s="227">
        <f t="shared" si="1"/>
        <v>44109</v>
      </c>
      <c r="D101" s="228">
        <v>377</v>
      </c>
      <c r="E101" s="228">
        <v>1650</v>
      </c>
      <c r="F101" s="228">
        <v>68</v>
      </c>
      <c r="G101" s="228">
        <v>596</v>
      </c>
      <c r="H101" s="228">
        <v>37</v>
      </c>
      <c r="I101" s="228">
        <v>0</v>
      </c>
      <c r="J101" s="228">
        <v>0</v>
      </c>
      <c r="K101" s="228">
        <v>0</v>
      </c>
      <c r="L101" s="228">
        <v>0</v>
      </c>
      <c r="M101" s="228">
        <v>0</v>
      </c>
    </row>
    <row r="102" spans="1:13" ht="20" customHeight="1">
      <c r="A102" s="213">
        <v>98</v>
      </c>
      <c r="C102" s="227">
        <f t="shared" si="1"/>
        <v>44110</v>
      </c>
      <c r="D102" s="228">
        <v>382</v>
      </c>
      <c r="E102" s="228">
        <v>1557</v>
      </c>
      <c r="F102" s="228">
        <v>87</v>
      </c>
      <c r="G102" s="228">
        <v>547</v>
      </c>
      <c r="H102" s="228">
        <v>38</v>
      </c>
      <c r="I102" s="228">
        <v>0</v>
      </c>
      <c r="J102" s="228">
        <v>0</v>
      </c>
      <c r="K102" s="228">
        <v>0</v>
      </c>
      <c r="L102" s="228">
        <v>0</v>
      </c>
      <c r="M102" s="228">
        <v>0</v>
      </c>
    </row>
    <row r="103" spans="1:13" ht="20" customHeight="1">
      <c r="A103" s="213">
        <v>99</v>
      </c>
      <c r="C103" s="227">
        <f t="shared" si="1"/>
        <v>44111</v>
      </c>
      <c r="D103" s="228">
        <v>342</v>
      </c>
      <c r="E103" s="228">
        <v>1326</v>
      </c>
      <c r="F103" s="228">
        <v>237</v>
      </c>
      <c r="G103" s="228">
        <v>766</v>
      </c>
      <c r="H103" s="228">
        <v>33</v>
      </c>
      <c r="I103" s="228">
        <v>0</v>
      </c>
      <c r="J103" s="228">
        <v>0</v>
      </c>
      <c r="K103" s="228">
        <v>0</v>
      </c>
      <c r="L103" s="228">
        <v>0</v>
      </c>
      <c r="M103" s="228">
        <v>0</v>
      </c>
    </row>
    <row r="104" spans="1:13" ht="20" customHeight="1">
      <c r="A104" s="213">
        <v>100</v>
      </c>
      <c r="C104" s="227">
        <f t="shared" si="1"/>
        <v>44112</v>
      </c>
      <c r="D104" s="228">
        <v>192</v>
      </c>
      <c r="E104" s="228">
        <v>1206</v>
      </c>
      <c r="F104" s="228">
        <v>109</v>
      </c>
      <c r="G104" s="228">
        <v>195</v>
      </c>
      <c r="H104" s="228">
        <v>25</v>
      </c>
      <c r="I104" s="228">
        <v>0</v>
      </c>
      <c r="J104" s="228">
        <v>0</v>
      </c>
      <c r="K104" s="228">
        <v>0</v>
      </c>
      <c r="L104" s="228">
        <v>0</v>
      </c>
      <c r="M104" s="228">
        <v>0</v>
      </c>
    </row>
    <row r="105" spans="1:13" ht="20" customHeight="1">
      <c r="A105" s="213">
        <v>101</v>
      </c>
      <c r="C105" s="227">
        <f t="shared" si="1"/>
        <v>44113</v>
      </c>
      <c r="D105" s="228">
        <v>421</v>
      </c>
      <c r="E105" s="228">
        <v>1741</v>
      </c>
      <c r="F105" s="228">
        <v>80</v>
      </c>
      <c r="G105" s="228">
        <v>350</v>
      </c>
      <c r="H105" s="228">
        <v>23</v>
      </c>
      <c r="I105" s="228">
        <v>0</v>
      </c>
      <c r="J105" s="228">
        <v>0</v>
      </c>
      <c r="K105" s="228">
        <v>0</v>
      </c>
      <c r="L105" s="228">
        <v>0</v>
      </c>
      <c r="M105" s="228">
        <v>0</v>
      </c>
    </row>
    <row r="106" spans="1:13" ht="20" customHeight="1">
      <c r="A106" s="213">
        <v>102</v>
      </c>
      <c r="C106" s="227">
        <f t="shared" si="1"/>
        <v>44114</v>
      </c>
      <c r="D106" s="228">
        <v>0</v>
      </c>
      <c r="E106" s="228">
        <v>0</v>
      </c>
      <c r="F106" s="228">
        <v>0</v>
      </c>
      <c r="G106" s="228">
        <v>0</v>
      </c>
      <c r="H106" s="228">
        <v>0</v>
      </c>
      <c r="I106" s="228">
        <v>0</v>
      </c>
      <c r="J106" s="228">
        <v>0</v>
      </c>
      <c r="K106" s="228">
        <v>0</v>
      </c>
      <c r="L106" s="228">
        <v>0</v>
      </c>
      <c r="M106" s="228">
        <v>0</v>
      </c>
    </row>
    <row r="107" spans="1:13" ht="20" customHeight="1">
      <c r="A107" s="213">
        <v>103</v>
      </c>
      <c r="C107" s="227">
        <f t="shared" si="1"/>
        <v>44115</v>
      </c>
      <c r="D107" s="228">
        <v>0</v>
      </c>
      <c r="E107" s="228">
        <v>0</v>
      </c>
      <c r="F107" s="228">
        <v>0</v>
      </c>
      <c r="G107" s="228">
        <v>0</v>
      </c>
      <c r="H107" s="228">
        <v>0</v>
      </c>
      <c r="I107" s="228">
        <v>0</v>
      </c>
      <c r="J107" s="228">
        <v>0</v>
      </c>
      <c r="K107" s="228">
        <v>0</v>
      </c>
      <c r="L107" s="228">
        <v>0</v>
      </c>
      <c r="M107" s="228">
        <v>0</v>
      </c>
    </row>
    <row r="108" spans="1:13" ht="20" customHeight="1">
      <c r="A108" s="213">
        <v>104</v>
      </c>
      <c r="C108" s="227">
        <f t="shared" si="1"/>
        <v>44116</v>
      </c>
      <c r="D108" s="228">
        <v>0</v>
      </c>
      <c r="E108" s="228">
        <v>0</v>
      </c>
      <c r="F108" s="228">
        <v>0</v>
      </c>
      <c r="G108" s="228">
        <v>0</v>
      </c>
      <c r="H108" s="228">
        <v>0</v>
      </c>
      <c r="I108" s="228">
        <v>0</v>
      </c>
      <c r="J108" s="228">
        <v>0</v>
      </c>
      <c r="K108" s="228">
        <v>0</v>
      </c>
      <c r="L108" s="228">
        <v>0</v>
      </c>
      <c r="M108" s="228">
        <v>0</v>
      </c>
    </row>
    <row r="109" spans="1:13" ht="20" customHeight="1">
      <c r="A109" s="213">
        <v>105</v>
      </c>
      <c r="C109" s="227">
        <f t="shared" si="1"/>
        <v>44117</v>
      </c>
      <c r="D109" s="228">
        <v>0</v>
      </c>
      <c r="E109" s="228">
        <v>0</v>
      </c>
      <c r="F109" s="228">
        <v>0</v>
      </c>
      <c r="G109" s="228">
        <v>0</v>
      </c>
      <c r="H109" s="228">
        <v>0</v>
      </c>
      <c r="I109" s="228">
        <v>0</v>
      </c>
      <c r="J109" s="228">
        <v>0</v>
      </c>
      <c r="K109" s="228">
        <v>0</v>
      </c>
      <c r="L109" s="228">
        <v>0</v>
      </c>
      <c r="M109" s="228">
        <v>0</v>
      </c>
    </row>
    <row r="110" spans="1:13" ht="20" customHeight="1">
      <c r="A110" s="213">
        <v>106</v>
      </c>
      <c r="C110" s="227">
        <f t="shared" si="1"/>
        <v>44118</v>
      </c>
      <c r="D110" s="228">
        <v>0</v>
      </c>
      <c r="E110" s="228">
        <v>0</v>
      </c>
      <c r="F110" s="228">
        <v>0</v>
      </c>
      <c r="G110" s="228">
        <v>0</v>
      </c>
      <c r="H110" s="228">
        <v>0</v>
      </c>
      <c r="I110" s="228">
        <v>0</v>
      </c>
      <c r="J110" s="228">
        <v>0</v>
      </c>
      <c r="K110" s="228">
        <v>0</v>
      </c>
      <c r="L110" s="228">
        <v>0</v>
      </c>
      <c r="M110" s="228">
        <v>0</v>
      </c>
    </row>
    <row r="111" spans="1:13" ht="20" customHeight="1">
      <c r="A111" s="213">
        <v>107</v>
      </c>
      <c r="C111" s="227">
        <f t="shared" si="1"/>
        <v>44119</v>
      </c>
      <c r="D111" s="228">
        <v>0</v>
      </c>
      <c r="E111" s="228">
        <v>0</v>
      </c>
      <c r="F111" s="228">
        <v>0</v>
      </c>
      <c r="G111" s="228">
        <v>0</v>
      </c>
      <c r="H111" s="228">
        <v>0</v>
      </c>
      <c r="I111" s="228">
        <v>0</v>
      </c>
      <c r="J111" s="228">
        <v>0</v>
      </c>
      <c r="K111" s="228">
        <v>0</v>
      </c>
      <c r="L111" s="228">
        <v>0</v>
      </c>
      <c r="M111" s="228">
        <v>0</v>
      </c>
    </row>
    <row r="112" spans="1:13" ht="20" customHeight="1">
      <c r="A112" s="213">
        <v>108</v>
      </c>
      <c r="C112" s="227">
        <f t="shared" si="1"/>
        <v>44120</v>
      </c>
      <c r="D112" s="228">
        <v>0</v>
      </c>
      <c r="E112" s="228">
        <v>0</v>
      </c>
      <c r="F112" s="228">
        <v>0</v>
      </c>
      <c r="G112" s="228">
        <v>0</v>
      </c>
      <c r="H112" s="228">
        <v>0</v>
      </c>
      <c r="I112" s="228">
        <v>0</v>
      </c>
      <c r="J112" s="228">
        <v>0</v>
      </c>
      <c r="K112" s="228">
        <v>0</v>
      </c>
      <c r="L112" s="228">
        <v>0</v>
      </c>
      <c r="M112" s="228">
        <v>0</v>
      </c>
    </row>
    <row r="113" spans="1:13" ht="20" customHeight="1">
      <c r="A113" s="213">
        <v>109</v>
      </c>
      <c r="C113" s="227">
        <f t="shared" si="1"/>
        <v>44121</v>
      </c>
      <c r="D113" s="228">
        <v>0</v>
      </c>
      <c r="E113" s="228">
        <v>0</v>
      </c>
      <c r="F113" s="228">
        <v>0</v>
      </c>
      <c r="G113" s="228">
        <v>0</v>
      </c>
      <c r="H113" s="228">
        <v>0</v>
      </c>
      <c r="I113" s="228">
        <v>0</v>
      </c>
      <c r="J113" s="228">
        <v>0</v>
      </c>
      <c r="K113" s="228">
        <v>0</v>
      </c>
      <c r="L113" s="228">
        <v>0</v>
      </c>
      <c r="M113" s="228">
        <v>0</v>
      </c>
    </row>
    <row r="114" spans="1:13" ht="20" customHeight="1">
      <c r="A114" s="213">
        <v>110</v>
      </c>
      <c r="C114" s="227">
        <f t="shared" si="1"/>
        <v>44122</v>
      </c>
      <c r="D114" s="228">
        <v>0</v>
      </c>
      <c r="E114" s="228">
        <v>0</v>
      </c>
      <c r="F114" s="228">
        <v>0</v>
      </c>
      <c r="G114" s="228">
        <v>0</v>
      </c>
      <c r="H114" s="228">
        <v>0</v>
      </c>
      <c r="I114" s="228">
        <v>0</v>
      </c>
      <c r="J114" s="228">
        <v>0</v>
      </c>
      <c r="K114" s="228">
        <v>0</v>
      </c>
      <c r="L114" s="228">
        <v>0</v>
      </c>
      <c r="M114" s="228">
        <v>0</v>
      </c>
    </row>
    <row r="115" spans="1:13" ht="20" customHeight="1">
      <c r="A115" s="213">
        <v>111</v>
      </c>
      <c r="C115" s="227">
        <f t="shared" si="1"/>
        <v>44123</v>
      </c>
      <c r="D115" s="228">
        <v>0</v>
      </c>
      <c r="E115" s="228">
        <v>0</v>
      </c>
      <c r="F115" s="228">
        <v>0</v>
      </c>
      <c r="G115" s="228">
        <v>0</v>
      </c>
      <c r="H115" s="228">
        <v>0</v>
      </c>
      <c r="I115" s="228">
        <v>0</v>
      </c>
      <c r="J115" s="228">
        <v>0</v>
      </c>
      <c r="K115" s="228">
        <v>0</v>
      </c>
      <c r="L115" s="228">
        <v>0</v>
      </c>
      <c r="M115" s="228">
        <v>0</v>
      </c>
    </row>
    <row r="116" spans="1:13" ht="20" customHeight="1">
      <c r="A116" s="213">
        <v>112</v>
      </c>
      <c r="C116" s="227">
        <f t="shared" si="1"/>
        <v>44124</v>
      </c>
      <c r="D116" s="228">
        <v>0</v>
      </c>
      <c r="E116" s="228">
        <v>0</v>
      </c>
      <c r="F116" s="228">
        <v>0</v>
      </c>
      <c r="G116" s="228">
        <v>0</v>
      </c>
      <c r="H116" s="228">
        <v>0</v>
      </c>
      <c r="I116" s="228">
        <v>0</v>
      </c>
      <c r="J116" s="228">
        <v>0</v>
      </c>
      <c r="K116" s="228">
        <v>0</v>
      </c>
      <c r="L116" s="228">
        <v>0</v>
      </c>
      <c r="M116" s="228">
        <v>0</v>
      </c>
    </row>
    <row r="117" spans="1:13" ht="20" customHeight="1">
      <c r="A117" s="213">
        <v>113</v>
      </c>
      <c r="C117" s="227">
        <f t="shared" si="1"/>
        <v>44125</v>
      </c>
      <c r="D117" s="228">
        <v>0</v>
      </c>
      <c r="E117" s="228">
        <v>0</v>
      </c>
      <c r="F117" s="228">
        <v>0</v>
      </c>
      <c r="G117" s="228">
        <v>0</v>
      </c>
      <c r="H117" s="228">
        <v>0</v>
      </c>
      <c r="I117" s="228">
        <v>0</v>
      </c>
      <c r="J117" s="228">
        <v>0</v>
      </c>
      <c r="K117" s="228">
        <v>0</v>
      </c>
      <c r="L117" s="228">
        <v>0</v>
      </c>
      <c r="M117" s="228">
        <v>0</v>
      </c>
    </row>
    <row r="118" spans="1:13" ht="20" customHeight="1">
      <c r="A118" s="213">
        <v>114</v>
      </c>
      <c r="C118" s="227">
        <f t="shared" si="1"/>
        <v>44126</v>
      </c>
      <c r="D118" s="228">
        <v>0</v>
      </c>
      <c r="E118" s="228">
        <v>0</v>
      </c>
      <c r="F118" s="228">
        <v>0</v>
      </c>
      <c r="G118" s="228">
        <v>0</v>
      </c>
      <c r="H118" s="228">
        <v>0</v>
      </c>
      <c r="I118" s="228">
        <v>0</v>
      </c>
      <c r="J118" s="228">
        <v>0</v>
      </c>
      <c r="K118" s="228">
        <v>0</v>
      </c>
      <c r="L118" s="228">
        <v>0</v>
      </c>
      <c r="M118" s="228">
        <v>0</v>
      </c>
    </row>
    <row r="119" spans="1:13" ht="20" customHeight="1">
      <c r="A119" s="213">
        <v>115</v>
      </c>
      <c r="C119" s="227">
        <f t="shared" si="1"/>
        <v>44127</v>
      </c>
      <c r="D119" s="228">
        <v>0</v>
      </c>
      <c r="E119" s="228">
        <v>0</v>
      </c>
      <c r="F119" s="228">
        <v>0</v>
      </c>
      <c r="G119" s="228">
        <v>0</v>
      </c>
      <c r="H119" s="228">
        <v>0</v>
      </c>
      <c r="I119" s="228">
        <v>0</v>
      </c>
      <c r="J119" s="228">
        <v>0</v>
      </c>
      <c r="K119" s="228">
        <v>0</v>
      </c>
      <c r="L119" s="228">
        <v>0</v>
      </c>
      <c r="M119" s="228">
        <v>0</v>
      </c>
    </row>
    <row r="120" spans="1:13" ht="20" customHeight="1">
      <c r="A120" s="213">
        <v>116</v>
      </c>
      <c r="C120" s="227">
        <f t="shared" si="1"/>
        <v>44128</v>
      </c>
      <c r="D120" s="228">
        <v>0</v>
      </c>
      <c r="E120" s="228">
        <v>0</v>
      </c>
      <c r="F120" s="228">
        <v>0</v>
      </c>
      <c r="G120" s="228">
        <v>0</v>
      </c>
      <c r="H120" s="228">
        <v>0</v>
      </c>
      <c r="I120" s="228">
        <v>0</v>
      </c>
      <c r="J120" s="228">
        <v>0</v>
      </c>
      <c r="K120" s="228">
        <v>0</v>
      </c>
      <c r="L120" s="228">
        <v>0</v>
      </c>
      <c r="M120" s="228">
        <v>0</v>
      </c>
    </row>
    <row r="121" spans="1:13" ht="20" customHeight="1">
      <c r="A121" s="213">
        <v>117</v>
      </c>
      <c r="C121" s="227">
        <f t="shared" si="1"/>
        <v>44129</v>
      </c>
      <c r="D121" s="228">
        <v>0</v>
      </c>
      <c r="E121" s="228">
        <v>0</v>
      </c>
      <c r="F121" s="228">
        <v>0</v>
      </c>
      <c r="G121" s="228">
        <v>0</v>
      </c>
      <c r="H121" s="228">
        <v>0</v>
      </c>
      <c r="I121" s="228">
        <v>0</v>
      </c>
      <c r="J121" s="228">
        <v>0</v>
      </c>
      <c r="K121" s="228">
        <v>0</v>
      </c>
      <c r="L121" s="228">
        <v>0</v>
      </c>
      <c r="M121" s="228">
        <v>0</v>
      </c>
    </row>
    <row r="122" spans="1:13" ht="20" customHeight="1">
      <c r="A122" s="213">
        <v>118</v>
      </c>
      <c r="C122" s="227">
        <f t="shared" si="1"/>
        <v>44130</v>
      </c>
      <c r="D122" s="228">
        <v>0</v>
      </c>
      <c r="E122" s="228">
        <v>0</v>
      </c>
      <c r="F122" s="228">
        <v>0</v>
      </c>
      <c r="G122" s="228">
        <v>0</v>
      </c>
      <c r="H122" s="228">
        <v>0</v>
      </c>
      <c r="I122" s="228">
        <v>0</v>
      </c>
      <c r="J122" s="228">
        <v>0</v>
      </c>
      <c r="K122" s="228">
        <v>0</v>
      </c>
      <c r="L122" s="228">
        <v>0</v>
      </c>
      <c r="M122" s="228">
        <v>0</v>
      </c>
    </row>
    <row r="123" spans="1:13" ht="20" customHeight="1">
      <c r="A123" s="213">
        <v>119</v>
      </c>
      <c r="C123" s="227">
        <f t="shared" si="1"/>
        <v>44131</v>
      </c>
      <c r="D123" s="228">
        <v>0</v>
      </c>
      <c r="E123" s="228">
        <v>0</v>
      </c>
      <c r="F123" s="228">
        <v>0</v>
      </c>
      <c r="G123" s="228">
        <v>0</v>
      </c>
      <c r="H123" s="228">
        <v>0</v>
      </c>
      <c r="I123" s="228">
        <v>0</v>
      </c>
      <c r="J123" s="228">
        <v>0</v>
      </c>
      <c r="K123" s="228">
        <v>0</v>
      </c>
      <c r="L123" s="228">
        <v>0</v>
      </c>
      <c r="M123" s="228">
        <v>0</v>
      </c>
    </row>
    <row r="124" spans="1:13" ht="20" customHeight="1">
      <c r="A124" s="213">
        <v>120</v>
      </c>
      <c r="C124" s="227">
        <f t="shared" si="1"/>
        <v>44132</v>
      </c>
      <c r="D124" s="228">
        <v>0</v>
      </c>
      <c r="E124" s="228">
        <v>0</v>
      </c>
      <c r="F124" s="228">
        <v>0</v>
      </c>
      <c r="G124" s="228">
        <v>0</v>
      </c>
      <c r="H124" s="228">
        <v>0</v>
      </c>
      <c r="I124" s="228">
        <v>0</v>
      </c>
      <c r="J124" s="228">
        <v>0</v>
      </c>
      <c r="K124" s="228">
        <v>0</v>
      </c>
      <c r="L124" s="228">
        <v>0</v>
      </c>
      <c r="M124" s="228">
        <v>0</v>
      </c>
    </row>
    <row r="125" spans="1:13" ht="20" customHeight="1">
      <c r="A125" s="213">
        <v>121</v>
      </c>
      <c r="C125" s="227">
        <f t="shared" si="1"/>
        <v>44133</v>
      </c>
      <c r="D125" s="228">
        <v>0</v>
      </c>
      <c r="E125" s="228">
        <v>0</v>
      </c>
      <c r="F125" s="228">
        <v>0</v>
      </c>
      <c r="G125" s="228">
        <v>0</v>
      </c>
      <c r="H125" s="228">
        <v>0</v>
      </c>
      <c r="I125" s="228">
        <v>0</v>
      </c>
      <c r="J125" s="228">
        <v>0</v>
      </c>
      <c r="K125" s="228">
        <v>0</v>
      </c>
      <c r="L125" s="228">
        <v>0</v>
      </c>
      <c r="M125" s="228">
        <v>0</v>
      </c>
    </row>
    <row r="126" spans="1:13" ht="20" customHeight="1">
      <c r="A126" s="213">
        <v>122</v>
      </c>
      <c r="C126" s="227">
        <f t="shared" si="1"/>
        <v>44134</v>
      </c>
      <c r="D126" s="228">
        <v>0</v>
      </c>
      <c r="E126" s="228">
        <v>0</v>
      </c>
      <c r="F126" s="228">
        <v>0</v>
      </c>
      <c r="G126" s="228">
        <v>0</v>
      </c>
      <c r="H126" s="228">
        <v>0</v>
      </c>
      <c r="I126" s="228">
        <v>0</v>
      </c>
      <c r="J126" s="228">
        <v>0</v>
      </c>
      <c r="K126" s="228">
        <v>0</v>
      </c>
      <c r="L126" s="228">
        <v>0</v>
      </c>
      <c r="M126" s="228">
        <v>0</v>
      </c>
    </row>
    <row r="127" spans="1:13" ht="20" customHeight="1">
      <c r="A127" s="213">
        <v>123</v>
      </c>
      <c r="C127" s="227">
        <f t="shared" si="1"/>
        <v>44135</v>
      </c>
      <c r="D127" s="228">
        <v>0</v>
      </c>
      <c r="E127" s="228">
        <v>0</v>
      </c>
      <c r="F127" s="228">
        <v>0</v>
      </c>
      <c r="G127" s="228">
        <v>0</v>
      </c>
      <c r="H127" s="228">
        <v>0</v>
      </c>
      <c r="I127" s="228">
        <v>0</v>
      </c>
      <c r="J127" s="228">
        <v>0</v>
      </c>
      <c r="K127" s="228">
        <v>0</v>
      </c>
      <c r="L127" s="228">
        <v>0</v>
      </c>
      <c r="M127" s="228">
        <v>0</v>
      </c>
    </row>
    <row r="128" spans="1:13" ht="20" customHeight="1">
      <c r="A128" s="213">
        <v>124</v>
      </c>
      <c r="C128" s="227">
        <f t="shared" si="1"/>
        <v>44136</v>
      </c>
      <c r="D128" s="228">
        <v>0</v>
      </c>
      <c r="E128" s="228">
        <v>0</v>
      </c>
      <c r="F128" s="228">
        <v>0</v>
      </c>
      <c r="G128" s="228">
        <v>0</v>
      </c>
      <c r="H128" s="228">
        <v>0</v>
      </c>
      <c r="I128" s="228">
        <v>0</v>
      </c>
      <c r="J128" s="228">
        <v>0</v>
      </c>
      <c r="K128" s="228">
        <v>0</v>
      </c>
      <c r="L128" s="228">
        <v>0</v>
      </c>
      <c r="M128" s="228">
        <v>0</v>
      </c>
    </row>
    <row r="129" spans="1:13" ht="20" customHeight="1">
      <c r="A129" s="213">
        <v>125</v>
      </c>
      <c r="C129" s="227">
        <f t="shared" si="1"/>
        <v>44137</v>
      </c>
      <c r="D129" s="228">
        <v>0</v>
      </c>
      <c r="E129" s="228">
        <v>0</v>
      </c>
      <c r="F129" s="228">
        <v>0</v>
      </c>
      <c r="G129" s="228">
        <v>0</v>
      </c>
      <c r="H129" s="228">
        <v>0</v>
      </c>
      <c r="I129" s="228">
        <v>0</v>
      </c>
      <c r="J129" s="228">
        <v>0</v>
      </c>
      <c r="K129" s="228">
        <v>0</v>
      </c>
      <c r="L129" s="228">
        <v>0</v>
      </c>
      <c r="M129" s="228">
        <v>0</v>
      </c>
    </row>
    <row r="130" spans="1:13" ht="20" customHeight="1">
      <c r="A130" s="213">
        <v>126</v>
      </c>
      <c r="C130" s="227">
        <f t="shared" si="1"/>
        <v>44138</v>
      </c>
      <c r="D130" s="228">
        <v>0</v>
      </c>
      <c r="E130" s="228">
        <v>0</v>
      </c>
      <c r="F130" s="228">
        <v>0</v>
      </c>
      <c r="G130" s="228">
        <v>0</v>
      </c>
      <c r="H130" s="228">
        <v>0</v>
      </c>
      <c r="I130" s="228">
        <v>0</v>
      </c>
      <c r="J130" s="228">
        <v>0</v>
      </c>
      <c r="K130" s="228">
        <v>0</v>
      </c>
      <c r="L130" s="228">
        <v>0</v>
      </c>
      <c r="M130" s="228">
        <v>0</v>
      </c>
    </row>
    <row r="131" spans="1:13" ht="20" customHeight="1">
      <c r="A131" s="213">
        <v>127</v>
      </c>
      <c r="C131" s="227">
        <f t="shared" si="1"/>
        <v>44139</v>
      </c>
      <c r="D131" s="228">
        <v>0</v>
      </c>
      <c r="E131" s="228">
        <v>0</v>
      </c>
      <c r="F131" s="228">
        <v>0</v>
      </c>
      <c r="G131" s="228">
        <v>0</v>
      </c>
      <c r="H131" s="228">
        <v>0</v>
      </c>
      <c r="I131" s="228">
        <v>0</v>
      </c>
      <c r="J131" s="228">
        <v>0</v>
      </c>
      <c r="K131" s="228">
        <v>0</v>
      </c>
      <c r="L131" s="228">
        <v>0</v>
      </c>
      <c r="M131" s="228">
        <v>0</v>
      </c>
    </row>
    <row r="132" spans="1:13" ht="20" customHeight="1">
      <c r="A132" s="213">
        <v>128</v>
      </c>
      <c r="C132" s="227">
        <f t="shared" si="1"/>
        <v>44140</v>
      </c>
      <c r="D132" s="228">
        <v>0</v>
      </c>
      <c r="E132" s="228">
        <v>0</v>
      </c>
      <c r="F132" s="228">
        <v>0</v>
      </c>
      <c r="G132" s="228">
        <v>0</v>
      </c>
      <c r="H132" s="228">
        <v>0</v>
      </c>
      <c r="I132" s="228">
        <v>0</v>
      </c>
      <c r="J132" s="228">
        <v>0</v>
      </c>
      <c r="K132" s="228">
        <v>0</v>
      </c>
      <c r="L132" s="228">
        <v>0</v>
      </c>
      <c r="M132" s="228">
        <v>0</v>
      </c>
    </row>
    <row r="133" spans="1:13" ht="20" customHeight="1">
      <c r="A133" s="213">
        <v>129</v>
      </c>
      <c r="C133" s="227">
        <f t="shared" si="1"/>
        <v>44141</v>
      </c>
      <c r="D133" s="228">
        <v>0</v>
      </c>
      <c r="E133" s="228">
        <v>0</v>
      </c>
      <c r="F133" s="228">
        <v>0</v>
      </c>
      <c r="G133" s="228">
        <v>0</v>
      </c>
      <c r="H133" s="228">
        <v>0</v>
      </c>
      <c r="I133" s="228">
        <v>0</v>
      </c>
      <c r="J133" s="228">
        <v>0</v>
      </c>
      <c r="K133" s="228">
        <v>0</v>
      </c>
      <c r="L133" s="228">
        <v>0</v>
      </c>
      <c r="M133" s="228">
        <v>0</v>
      </c>
    </row>
    <row r="134" spans="1:13" ht="20" customHeight="1">
      <c r="A134" s="213">
        <v>130</v>
      </c>
      <c r="C134" s="227">
        <f t="shared" si="1"/>
        <v>44142</v>
      </c>
      <c r="D134" s="228">
        <v>0</v>
      </c>
      <c r="E134" s="228">
        <v>0</v>
      </c>
      <c r="F134" s="228">
        <v>0</v>
      </c>
      <c r="G134" s="228">
        <v>0</v>
      </c>
      <c r="H134" s="228">
        <v>0</v>
      </c>
      <c r="I134" s="228">
        <v>0</v>
      </c>
      <c r="J134" s="228">
        <v>0</v>
      </c>
      <c r="K134" s="228">
        <v>0</v>
      </c>
      <c r="L134" s="228">
        <v>0</v>
      </c>
      <c r="M134" s="228">
        <v>0</v>
      </c>
    </row>
    <row r="135" spans="1:13" ht="20" customHeight="1">
      <c r="A135" s="213">
        <v>131</v>
      </c>
      <c r="C135" s="227">
        <f t="shared" ref="C135:C157" si="2">C134+1</f>
        <v>44143</v>
      </c>
      <c r="D135" s="228">
        <v>0</v>
      </c>
      <c r="E135" s="228">
        <v>0</v>
      </c>
      <c r="F135" s="228">
        <v>0</v>
      </c>
      <c r="G135" s="228">
        <v>0</v>
      </c>
      <c r="H135" s="228">
        <v>0</v>
      </c>
      <c r="I135" s="228">
        <v>0</v>
      </c>
      <c r="J135" s="228">
        <v>0</v>
      </c>
      <c r="K135" s="228">
        <v>0</v>
      </c>
      <c r="L135" s="228">
        <v>0</v>
      </c>
      <c r="M135" s="228">
        <v>0</v>
      </c>
    </row>
    <row r="136" spans="1:13" ht="20" customHeight="1">
      <c r="A136" s="213">
        <v>132</v>
      </c>
      <c r="C136" s="227">
        <f t="shared" si="2"/>
        <v>44144</v>
      </c>
      <c r="D136" s="228">
        <v>0</v>
      </c>
      <c r="E136" s="228">
        <v>0</v>
      </c>
      <c r="F136" s="228">
        <v>0</v>
      </c>
      <c r="G136" s="228">
        <v>0</v>
      </c>
      <c r="H136" s="228">
        <v>0</v>
      </c>
      <c r="I136" s="228">
        <v>0</v>
      </c>
      <c r="J136" s="228">
        <v>0</v>
      </c>
      <c r="K136" s="228">
        <v>0</v>
      </c>
      <c r="L136" s="228">
        <v>0</v>
      </c>
      <c r="M136" s="228">
        <v>0</v>
      </c>
    </row>
    <row r="137" spans="1:13" ht="20" customHeight="1">
      <c r="A137" s="213">
        <v>133</v>
      </c>
      <c r="C137" s="227">
        <f t="shared" si="2"/>
        <v>44145</v>
      </c>
      <c r="D137" s="228">
        <v>0</v>
      </c>
      <c r="E137" s="228">
        <v>0</v>
      </c>
      <c r="F137" s="228">
        <v>0</v>
      </c>
      <c r="G137" s="228">
        <v>0</v>
      </c>
      <c r="H137" s="228">
        <v>0</v>
      </c>
      <c r="I137" s="228">
        <v>0</v>
      </c>
      <c r="J137" s="228">
        <v>0</v>
      </c>
      <c r="K137" s="228">
        <v>0</v>
      </c>
      <c r="L137" s="228">
        <v>0</v>
      </c>
      <c r="M137" s="228">
        <v>0</v>
      </c>
    </row>
    <row r="138" spans="1:13" ht="20" customHeight="1">
      <c r="A138" s="213">
        <v>134</v>
      </c>
      <c r="C138" s="227">
        <f t="shared" si="2"/>
        <v>44146</v>
      </c>
      <c r="D138" s="228">
        <v>0</v>
      </c>
      <c r="E138" s="228">
        <v>0</v>
      </c>
      <c r="F138" s="228">
        <v>0</v>
      </c>
      <c r="G138" s="228">
        <v>0</v>
      </c>
      <c r="H138" s="228">
        <v>0</v>
      </c>
      <c r="I138" s="228">
        <v>0</v>
      </c>
      <c r="J138" s="228">
        <v>0</v>
      </c>
      <c r="K138" s="228">
        <v>0</v>
      </c>
      <c r="L138" s="228">
        <v>0</v>
      </c>
      <c r="M138" s="228">
        <v>0</v>
      </c>
    </row>
    <row r="139" spans="1:13" ht="20" customHeight="1">
      <c r="A139" s="213">
        <v>135</v>
      </c>
      <c r="C139" s="227">
        <f t="shared" si="2"/>
        <v>44147</v>
      </c>
      <c r="D139" s="228">
        <v>0</v>
      </c>
      <c r="E139" s="228">
        <v>0</v>
      </c>
      <c r="F139" s="228">
        <v>0</v>
      </c>
      <c r="G139" s="228">
        <v>0</v>
      </c>
      <c r="H139" s="228">
        <v>0</v>
      </c>
      <c r="I139" s="228">
        <v>0</v>
      </c>
      <c r="J139" s="228">
        <v>0</v>
      </c>
      <c r="K139" s="228">
        <v>0</v>
      </c>
      <c r="L139" s="228">
        <v>0</v>
      </c>
      <c r="M139" s="228">
        <v>0</v>
      </c>
    </row>
    <row r="140" spans="1:13" ht="20" customHeight="1">
      <c r="A140" s="213">
        <v>136</v>
      </c>
      <c r="C140" s="227">
        <f t="shared" si="2"/>
        <v>44148</v>
      </c>
      <c r="D140" s="228">
        <v>0</v>
      </c>
      <c r="E140" s="228">
        <v>0</v>
      </c>
      <c r="F140" s="228">
        <v>0</v>
      </c>
      <c r="G140" s="228">
        <v>0</v>
      </c>
      <c r="H140" s="228">
        <v>0</v>
      </c>
      <c r="I140" s="228">
        <v>0</v>
      </c>
      <c r="J140" s="228">
        <v>0</v>
      </c>
      <c r="K140" s="228">
        <v>0</v>
      </c>
      <c r="L140" s="228">
        <v>0</v>
      </c>
      <c r="M140" s="228">
        <v>0</v>
      </c>
    </row>
    <row r="141" spans="1:13" ht="20" customHeight="1">
      <c r="A141" s="213">
        <v>137</v>
      </c>
      <c r="C141" s="227">
        <f t="shared" si="2"/>
        <v>44149</v>
      </c>
      <c r="D141" s="228">
        <v>0</v>
      </c>
      <c r="E141" s="228">
        <v>0</v>
      </c>
      <c r="F141" s="228">
        <v>0</v>
      </c>
      <c r="G141" s="228">
        <v>0</v>
      </c>
      <c r="H141" s="228">
        <v>0</v>
      </c>
      <c r="I141" s="228">
        <v>0</v>
      </c>
      <c r="J141" s="228">
        <v>0</v>
      </c>
      <c r="K141" s="228">
        <v>0</v>
      </c>
      <c r="L141" s="228">
        <v>0</v>
      </c>
      <c r="M141" s="228">
        <v>0</v>
      </c>
    </row>
    <row r="142" spans="1:13" ht="20" customHeight="1">
      <c r="A142" s="213">
        <v>138</v>
      </c>
      <c r="C142" s="227">
        <f t="shared" si="2"/>
        <v>44150</v>
      </c>
      <c r="D142" s="228">
        <v>0</v>
      </c>
      <c r="E142" s="228">
        <v>0</v>
      </c>
      <c r="F142" s="228">
        <v>0</v>
      </c>
      <c r="G142" s="228">
        <v>0</v>
      </c>
      <c r="H142" s="228">
        <v>0</v>
      </c>
      <c r="I142" s="228">
        <v>0</v>
      </c>
      <c r="J142" s="228">
        <v>0</v>
      </c>
      <c r="K142" s="228">
        <v>0</v>
      </c>
      <c r="L142" s="228">
        <v>0</v>
      </c>
      <c r="M142" s="228">
        <v>0</v>
      </c>
    </row>
    <row r="143" spans="1:13" ht="20" customHeight="1">
      <c r="A143" s="213">
        <v>139</v>
      </c>
      <c r="C143" s="227">
        <f t="shared" si="2"/>
        <v>44151</v>
      </c>
      <c r="D143" s="228">
        <v>0</v>
      </c>
      <c r="E143" s="228">
        <v>0</v>
      </c>
      <c r="F143" s="228">
        <v>0</v>
      </c>
      <c r="G143" s="228">
        <v>0</v>
      </c>
      <c r="H143" s="228">
        <v>0</v>
      </c>
      <c r="I143" s="228">
        <v>0</v>
      </c>
      <c r="J143" s="228">
        <v>0</v>
      </c>
      <c r="K143" s="228">
        <v>0</v>
      </c>
      <c r="L143" s="228">
        <v>0</v>
      </c>
      <c r="M143" s="228">
        <v>0</v>
      </c>
    </row>
    <row r="144" spans="1:13" ht="20" customHeight="1">
      <c r="A144" s="213">
        <v>140</v>
      </c>
      <c r="C144" s="227">
        <f t="shared" si="2"/>
        <v>44152</v>
      </c>
      <c r="D144" s="228">
        <v>0</v>
      </c>
      <c r="E144" s="228">
        <v>0</v>
      </c>
      <c r="F144" s="228">
        <v>0</v>
      </c>
      <c r="G144" s="228">
        <v>0</v>
      </c>
      <c r="H144" s="228">
        <v>0</v>
      </c>
      <c r="I144" s="228">
        <v>0</v>
      </c>
      <c r="J144" s="228">
        <v>0</v>
      </c>
      <c r="K144" s="228">
        <v>0</v>
      </c>
      <c r="L144" s="228">
        <v>0</v>
      </c>
      <c r="M144" s="228">
        <v>0</v>
      </c>
    </row>
    <row r="145" spans="1:13" ht="20" customHeight="1">
      <c r="A145" s="213">
        <v>141</v>
      </c>
      <c r="C145" s="227">
        <f t="shared" si="2"/>
        <v>44153</v>
      </c>
      <c r="D145" s="228">
        <v>0</v>
      </c>
      <c r="E145" s="228">
        <v>0</v>
      </c>
      <c r="F145" s="228">
        <v>0</v>
      </c>
      <c r="G145" s="228">
        <v>0</v>
      </c>
      <c r="H145" s="228">
        <v>0</v>
      </c>
      <c r="I145" s="228">
        <v>0</v>
      </c>
      <c r="J145" s="228">
        <v>0</v>
      </c>
      <c r="K145" s="228">
        <v>0</v>
      </c>
      <c r="L145" s="228">
        <v>0</v>
      </c>
      <c r="M145" s="228">
        <v>0</v>
      </c>
    </row>
    <row r="146" spans="1:13" ht="20" customHeight="1">
      <c r="A146" s="213">
        <v>142</v>
      </c>
      <c r="C146" s="227">
        <f t="shared" si="2"/>
        <v>44154</v>
      </c>
      <c r="D146" s="228">
        <v>0</v>
      </c>
      <c r="E146" s="228">
        <v>0</v>
      </c>
      <c r="F146" s="228">
        <v>0</v>
      </c>
      <c r="G146" s="228">
        <v>0</v>
      </c>
      <c r="H146" s="228">
        <v>0</v>
      </c>
      <c r="I146" s="228">
        <v>0</v>
      </c>
      <c r="J146" s="228">
        <v>0</v>
      </c>
      <c r="K146" s="228">
        <v>0</v>
      </c>
      <c r="L146" s="228">
        <v>0</v>
      </c>
      <c r="M146" s="228">
        <v>0</v>
      </c>
    </row>
    <row r="147" spans="1:13" ht="20" customHeight="1">
      <c r="A147" s="213">
        <v>143</v>
      </c>
      <c r="C147" s="227">
        <f t="shared" si="2"/>
        <v>44155</v>
      </c>
      <c r="D147" s="228">
        <v>0</v>
      </c>
      <c r="E147" s="228">
        <v>0</v>
      </c>
      <c r="F147" s="228">
        <v>0</v>
      </c>
      <c r="G147" s="228">
        <v>0</v>
      </c>
      <c r="H147" s="228">
        <v>0</v>
      </c>
      <c r="I147" s="228">
        <v>0</v>
      </c>
      <c r="J147" s="228">
        <v>0</v>
      </c>
      <c r="K147" s="228">
        <v>0</v>
      </c>
      <c r="L147" s="228">
        <v>0</v>
      </c>
      <c r="M147" s="228">
        <v>0</v>
      </c>
    </row>
    <row r="148" spans="1:13" ht="20" customHeight="1">
      <c r="A148" s="213">
        <v>144</v>
      </c>
      <c r="C148" s="227">
        <f t="shared" si="2"/>
        <v>44156</v>
      </c>
      <c r="D148" s="228">
        <v>0</v>
      </c>
      <c r="E148" s="228">
        <v>0</v>
      </c>
      <c r="F148" s="228">
        <v>0</v>
      </c>
      <c r="G148" s="228">
        <v>0</v>
      </c>
      <c r="H148" s="228">
        <v>0</v>
      </c>
      <c r="I148" s="228">
        <v>0</v>
      </c>
      <c r="J148" s="228">
        <v>0</v>
      </c>
      <c r="K148" s="228">
        <v>0</v>
      </c>
      <c r="L148" s="228">
        <v>0</v>
      </c>
      <c r="M148" s="228">
        <v>0</v>
      </c>
    </row>
    <row r="149" spans="1:13" ht="20" customHeight="1">
      <c r="A149" s="213">
        <v>145</v>
      </c>
      <c r="C149" s="227">
        <f t="shared" si="2"/>
        <v>44157</v>
      </c>
      <c r="D149" s="228">
        <v>0</v>
      </c>
      <c r="E149" s="228">
        <v>0</v>
      </c>
      <c r="F149" s="228">
        <v>0</v>
      </c>
      <c r="G149" s="228">
        <v>0</v>
      </c>
      <c r="H149" s="228">
        <v>0</v>
      </c>
      <c r="I149" s="228">
        <v>0</v>
      </c>
      <c r="J149" s="228">
        <v>0</v>
      </c>
      <c r="K149" s="228">
        <v>0</v>
      </c>
      <c r="L149" s="228">
        <v>0</v>
      </c>
      <c r="M149" s="228">
        <v>0</v>
      </c>
    </row>
    <row r="150" spans="1:13" ht="20" customHeight="1">
      <c r="A150" s="213">
        <v>146</v>
      </c>
      <c r="C150" s="227">
        <f t="shared" si="2"/>
        <v>44158</v>
      </c>
      <c r="D150" s="228">
        <v>0</v>
      </c>
      <c r="E150" s="228">
        <v>0</v>
      </c>
      <c r="F150" s="228">
        <v>0</v>
      </c>
      <c r="G150" s="228">
        <v>0</v>
      </c>
      <c r="H150" s="228">
        <v>0</v>
      </c>
      <c r="I150" s="228">
        <v>0</v>
      </c>
      <c r="J150" s="228">
        <v>0</v>
      </c>
      <c r="K150" s="228">
        <v>0</v>
      </c>
      <c r="L150" s="228">
        <v>0</v>
      </c>
      <c r="M150" s="228">
        <v>0</v>
      </c>
    </row>
    <row r="151" spans="1:13" ht="20" customHeight="1">
      <c r="A151" s="213">
        <v>147</v>
      </c>
      <c r="C151" s="227">
        <f t="shared" si="2"/>
        <v>44159</v>
      </c>
      <c r="D151" s="228">
        <v>0</v>
      </c>
      <c r="E151" s="228">
        <v>0</v>
      </c>
      <c r="F151" s="228">
        <v>0</v>
      </c>
      <c r="G151" s="228">
        <v>0</v>
      </c>
      <c r="H151" s="228">
        <v>0</v>
      </c>
      <c r="I151" s="228">
        <v>0</v>
      </c>
      <c r="J151" s="228">
        <v>0</v>
      </c>
      <c r="K151" s="228">
        <v>0</v>
      </c>
      <c r="L151" s="228">
        <v>0</v>
      </c>
      <c r="M151" s="228">
        <v>0</v>
      </c>
    </row>
    <row r="152" spans="1:13" ht="20" customHeight="1">
      <c r="A152" s="213">
        <v>148</v>
      </c>
      <c r="C152" s="227">
        <f t="shared" si="2"/>
        <v>44160</v>
      </c>
      <c r="D152" s="228">
        <v>0</v>
      </c>
      <c r="E152" s="228">
        <v>0</v>
      </c>
      <c r="F152" s="228">
        <v>0</v>
      </c>
      <c r="G152" s="228">
        <v>0</v>
      </c>
      <c r="H152" s="228">
        <v>0</v>
      </c>
      <c r="I152" s="228">
        <v>0</v>
      </c>
      <c r="J152" s="228">
        <v>0</v>
      </c>
      <c r="K152" s="228">
        <v>0</v>
      </c>
      <c r="L152" s="228">
        <v>0</v>
      </c>
      <c r="M152" s="228">
        <v>0</v>
      </c>
    </row>
    <row r="153" spans="1:13" ht="20" customHeight="1">
      <c r="A153" s="213">
        <v>149</v>
      </c>
      <c r="C153" s="227">
        <f t="shared" si="2"/>
        <v>44161</v>
      </c>
      <c r="D153" s="228">
        <v>0</v>
      </c>
      <c r="E153" s="228">
        <v>0</v>
      </c>
      <c r="F153" s="228">
        <v>0</v>
      </c>
      <c r="G153" s="228">
        <v>0</v>
      </c>
      <c r="H153" s="228">
        <v>0</v>
      </c>
      <c r="I153" s="228">
        <v>0</v>
      </c>
      <c r="J153" s="228">
        <v>0</v>
      </c>
      <c r="K153" s="228">
        <v>0</v>
      </c>
      <c r="L153" s="228">
        <v>0</v>
      </c>
      <c r="M153" s="228">
        <v>0</v>
      </c>
    </row>
    <row r="154" spans="1:13" ht="20" customHeight="1">
      <c r="A154" s="213">
        <v>150</v>
      </c>
      <c r="C154" s="227">
        <f t="shared" si="2"/>
        <v>44162</v>
      </c>
      <c r="D154" s="228">
        <v>0</v>
      </c>
      <c r="E154" s="228">
        <v>0</v>
      </c>
      <c r="F154" s="228">
        <v>0</v>
      </c>
      <c r="G154" s="228">
        <v>0</v>
      </c>
      <c r="H154" s="228">
        <v>0</v>
      </c>
      <c r="I154" s="228">
        <v>0</v>
      </c>
      <c r="J154" s="228">
        <v>0</v>
      </c>
      <c r="K154" s="228">
        <v>0</v>
      </c>
      <c r="L154" s="228">
        <v>0</v>
      </c>
      <c r="M154" s="228">
        <v>0</v>
      </c>
    </row>
    <row r="155" spans="1:13" ht="20" customHeight="1">
      <c r="A155" s="213">
        <v>151</v>
      </c>
      <c r="C155" s="227">
        <f t="shared" si="2"/>
        <v>44163</v>
      </c>
      <c r="D155" s="228">
        <v>0</v>
      </c>
      <c r="E155" s="228">
        <v>0</v>
      </c>
      <c r="F155" s="228">
        <v>0</v>
      </c>
      <c r="G155" s="228">
        <v>0</v>
      </c>
      <c r="H155" s="228">
        <v>0</v>
      </c>
      <c r="I155" s="228">
        <v>0</v>
      </c>
      <c r="J155" s="228">
        <v>0</v>
      </c>
      <c r="K155" s="228">
        <v>0</v>
      </c>
      <c r="L155" s="228">
        <v>0</v>
      </c>
      <c r="M155" s="228">
        <v>0</v>
      </c>
    </row>
    <row r="156" spans="1:13" ht="20" customHeight="1">
      <c r="A156" s="213">
        <v>152</v>
      </c>
      <c r="C156" s="227">
        <f t="shared" si="2"/>
        <v>44164</v>
      </c>
      <c r="D156" s="228">
        <v>0</v>
      </c>
      <c r="E156" s="228">
        <v>0</v>
      </c>
      <c r="F156" s="228">
        <v>0</v>
      </c>
      <c r="G156" s="228">
        <v>0</v>
      </c>
      <c r="H156" s="228">
        <v>0</v>
      </c>
      <c r="I156" s="228">
        <v>0</v>
      </c>
      <c r="J156" s="228">
        <v>0</v>
      </c>
      <c r="K156" s="228">
        <v>0</v>
      </c>
      <c r="L156" s="228">
        <v>0</v>
      </c>
      <c r="M156" s="228">
        <v>0</v>
      </c>
    </row>
    <row r="157" spans="1:13" ht="20" customHeight="1">
      <c r="A157" s="213">
        <v>153</v>
      </c>
      <c r="C157" s="227">
        <f t="shared" si="2"/>
        <v>44165</v>
      </c>
      <c r="D157" s="228">
        <v>0</v>
      </c>
      <c r="E157" s="228">
        <v>0</v>
      </c>
      <c r="F157" s="228">
        <v>0</v>
      </c>
      <c r="G157" s="228">
        <v>0</v>
      </c>
      <c r="H157" s="228">
        <v>0</v>
      </c>
      <c r="I157" s="228">
        <v>0</v>
      </c>
      <c r="J157" s="228">
        <v>0</v>
      </c>
      <c r="K157" s="228">
        <v>0</v>
      </c>
      <c r="L157" s="228">
        <v>0</v>
      </c>
      <c r="M157" s="228">
        <v>0</v>
      </c>
    </row>
    <row r="158" spans="1:13" ht="20" customHeight="1">
      <c r="C158" s="217"/>
    </row>
  </sheetData>
  <phoneticPr fontId="21" type="noConversion"/>
  <conditionalFormatting sqref="A1:M157">
    <cfRule type="expression" dxfId="8" priority="1">
      <formula>CELL("protect", A1)=0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Contact Tracing</vt:lpstr>
      <vt:lpstr>Forward Planner</vt:lpstr>
      <vt:lpstr>Parameters</vt:lpstr>
      <vt:lpstr>Calculations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Willis</dc:creator>
  <cp:lastModifiedBy>Microsoft Office User</cp:lastModifiedBy>
  <cp:lastPrinted>2020-05-19T07:53:20Z</cp:lastPrinted>
  <dcterms:created xsi:type="dcterms:W3CDTF">2020-05-12T16:07:50Z</dcterms:created>
  <dcterms:modified xsi:type="dcterms:W3CDTF">2020-07-22T14:13:06Z</dcterms:modified>
</cp:coreProperties>
</file>